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cardo\ARCB\Temporadas\ARCB WORLD\WORLD 2024\"/>
    </mc:Choice>
  </mc:AlternateContent>
  <xr:revisionPtr revIDLastSave="0" documentId="13_ncr:1_{E3CED8DD-DF5E-4F18-A9BF-3224839BDF3A}" xr6:coauthVersionLast="45" xr6:coauthVersionMax="45" xr10:uidLastSave="{00000000-0000-0000-0000-000000000000}"/>
  <bookViews>
    <workbookView xWindow="-120" yWindow="-120" windowWidth="20730" windowHeight="11310" xr2:uid="{5BFF020E-58C4-4DD7-9D29-BD830EB5B7EF}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4" l="1"/>
  <c r="D11" i="4"/>
  <c r="D10" i="4"/>
  <c r="D9" i="4"/>
  <c r="D8" i="4"/>
  <c r="D7" i="4"/>
  <c r="D6" i="4"/>
  <c r="V30" i="3"/>
  <c r="W30" i="3"/>
  <c r="T30" i="3"/>
  <c r="R30" i="3"/>
  <c r="Q30" i="3"/>
  <c r="P30" i="3"/>
  <c r="O30" i="3"/>
  <c r="U30" i="3"/>
  <c r="N30" i="3"/>
  <c r="S30" i="3"/>
  <c r="M30" i="3"/>
  <c r="F30" i="3"/>
  <c r="B30" i="3"/>
  <c r="V29" i="3"/>
  <c r="W29" i="3"/>
  <c r="T29" i="3"/>
  <c r="R29" i="3"/>
  <c r="Q29" i="3"/>
  <c r="P29" i="3"/>
  <c r="O29" i="3"/>
  <c r="U29" i="3"/>
  <c r="N29" i="3"/>
  <c r="S29" i="3"/>
  <c r="M29" i="3"/>
  <c r="F29" i="3"/>
  <c r="B29" i="3"/>
  <c r="V28" i="3"/>
  <c r="W28" i="3"/>
  <c r="T28" i="3"/>
  <c r="R28" i="3"/>
  <c r="Q28" i="3"/>
  <c r="P28" i="3"/>
  <c r="O28" i="3"/>
  <c r="U28" i="3"/>
  <c r="N28" i="3"/>
  <c r="S28" i="3"/>
  <c r="M28" i="3"/>
  <c r="F28" i="3"/>
  <c r="B28" i="3"/>
  <c r="K27" i="3"/>
  <c r="V26" i="3"/>
  <c r="W26" i="3"/>
  <c r="T26" i="3"/>
  <c r="R26" i="3"/>
  <c r="Q26" i="3"/>
  <c r="P26" i="3"/>
  <c r="O26" i="3"/>
  <c r="U26" i="3"/>
  <c r="N26" i="3"/>
  <c r="S26" i="3"/>
  <c r="M26" i="3"/>
  <c r="F26" i="3"/>
  <c r="B26" i="3"/>
  <c r="V25" i="3"/>
  <c r="W25" i="3"/>
  <c r="T25" i="3"/>
  <c r="R25" i="3"/>
  <c r="Q25" i="3"/>
  <c r="P25" i="3"/>
  <c r="O25" i="3"/>
  <c r="U25" i="3"/>
  <c r="N25" i="3"/>
  <c r="S25" i="3"/>
  <c r="M25" i="3"/>
  <c r="F25" i="3"/>
  <c r="B25" i="3"/>
  <c r="V24" i="3"/>
  <c r="W24" i="3"/>
  <c r="T24" i="3"/>
  <c r="R24" i="3"/>
  <c r="Q24" i="3"/>
  <c r="P24" i="3"/>
  <c r="O24" i="3"/>
  <c r="U24" i="3"/>
  <c r="N24" i="3"/>
  <c r="S24" i="3"/>
  <c r="M24" i="3"/>
  <c r="F24" i="3"/>
  <c r="B24" i="3"/>
  <c r="K23" i="3"/>
  <c r="V22" i="3"/>
  <c r="W22" i="3"/>
  <c r="T22" i="3"/>
  <c r="R22" i="3"/>
  <c r="Q22" i="3"/>
  <c r="P22" i="3"/>
  <c r="O22" i="3"/>
  <c r="U22" i="3"/>
  <c r="N22" i="3"/>
  <c r="S22" i="3"/>
  <c r="M22" i="3"/>
  <c r="F22" i="3"/>
  <c r="B22" i="3"/>
  <c r="V21" i="3"/>
  <c r="W21" i="3"/>
  <c r="T21" i="3"/>
  <c r="R21" i="3"/>
  <c r="Q21" i="3"/>
  <c r="P21" i="3"/>
  <c r="O21" i="3"/>
  <c r="U21" i="3"/>
  <c r="N21" i="3"/>
  <c r="S21" i="3"/>
  <c r="M21" i="3"/>
  <c r="F21" i="3"/>
  <c r="B21" i="3"/>
  <c r="V20" i="3"/>
  <c r="W20" i="3"/>
  <c r="T20" i="3"/>
  <c r="R20" i="3"/>
  <c r="Q20" i="3"/>
  <c r="P20" i="3"/>
  <c r="O20" i="3"/>
  <c r="U20" i="3"/>
  <c r="N20" i="3"/>
  <c r="S20" i="3"/>
  <c r="M20" i="3"/>
  <c r="F20" i="3"/>
  <c r="B20" i="3"/>
  <c r="K19" i="3"/>
  <c r="V18" i="3"/>
  <c r="W18" i="3"/>
  <c r="T18" i="3"/>
  <c r="R18" i="3"/>
  <c r="Q18" i="3"/>
  <c r="P18" i="3"/>
  <c r="O18" i="3"/>
  <c r="U18" i="3"/>
  <c r="N18" i="3"/>
  <c r="S18" i="3"/>
  <c r="M18" i="3"/>
  <c r="F18" i="3"/>
  <c r="B18" i="3"/>
  <c r="V17" i="3"/>
  <c r="W17" i="3"/>
  <c r="T17" i="3"/>
  <c r="R17" i="3"/>
  <c r="Q17" i="3"/>
  <c r="P17" i="3"/>
  <c r="O17" i="3"/>
  <c r="U17" i="3"/>
  <c r="N17" i="3"/>
  <c r="S17" i="3"/>
  <c r="M17" i="3"/>
  <c r="F17" i="3"/>
  <c r="B17" i="3"/>
  <c r="V16" i="3"/>
  <c r="W16" i="3"/>
  <c r="T16" i="3"/>
  <c r="R16" i="3"/>
  <c r="Q16" i="3"/>
  <c r="P16" i="3"/>
  <c r="O16" i="3"/>
  <c r="U16" i="3"/>
  <c r="N16" i="3"/>
  <c r="S16" i="3"/>
  <c r="M16" i="3"/>
  <c r="F16" i="3"/>
  <c r="B16" i="3"/>
  <c r="K15" i="3"/>
  <c r="V14" i="3"/>
  <c r="W14" i="3"/>
  <c r="T14" i="3"/>
  <c r="R14" i="3"/>
  <c r="Q14" i="3"/>
  <c r="P14" i="3"/>
  <c r="O14" i="3"/>
  <c r="U14" i="3"/>
  <c r="N14" i="3"/>
  <c r="S14" i="3"/>
  <c r="M14" i="3"/>
  <c r="F14" i="3"/>
  <c r="B14" i="3"/>
  <c r="V13" i="3"/>
  <c r="W13" i="3"/>
  <c r="T13" i="3"/>
  <c r="R13" i="3"/>
  <c r="Q13" i="3"/>
  <c r="P13" i="3"/>
  <c r="O13" i="3"/>
  <c r="U13" i="3"/>
  <c r="N13" i="3"/>
  <c r="S13" i="3"/>
  <c r="M13" i="3"/>
  <c r="F13" i="3"/>
  <c r="B13" i="3"/>
  <c r="V12" i="3"/>
  <c r="W12" i="3"/>
  <c r="T12" i="3"/>
  <c r="R12" i="3"/>
  <c r="Q12" i="3"/>
  <c r="P12" i="3"/>
  <c r="O12" i="3"/>
  <c r="U12" i="3"/>
  <c r="N12" i="3"/>
  <c r="S12" i="3"/>
  <c r="M12" i="3"/>
  <c r="F12" i="3"/>
  <c r="B12" i="3"/>
  <c r="K11" i="3"/>
  <c r="V10" i="3"/>
  <c r="W10" i="3"/>
  <c r="T10" i="3"/>
  <c r="R10" i="3"/>
  <c r="Q10" i="3"/>
  <c r="P10" i="3"/>
  <c r="O10" i="3"/>
  <c r="U10" i="3"/>
  <c r="N10" i="3"/>
  <c r="S10" i="3"/>
  <c r="M10" i="3"/>
  <c r="F10" i="3"/>
  <c r="B10" i="3"/>
  <c r="V9" i="3"/>
  <c r="W9" i="3"/>
  <c r="T9" i="3"/>
  <c r="R9" i="3"/>
  <c r="Q9" i="3"/>
  <c r="P9" i="3"/>
  <c r="O9" i="3"/>
  <c r="U9" i="3"/>
  <c r="N9" i="3"/>
  <c r="S9" i="3"/>
  <c r="M9" i="3"/>
  <c r="F9" i="3"/>
  <c r="B9" i="3"/>
  <c r="V8" i="3"/>
  <c r="W8" i="3"/>
  <c r="T8" i="3"/>
  <c r="R8" i="3"/>
  <c r="Q8" i="3"/>
  <c r="P8" i="3"/>
  <c r="O8" i="3"/>
  <c r="U8" i="3"/>
  <c r="N8" i="3"/>
  <c r="S8" i="3"/>
  <c r="M8" i="3"/>
  <c r="F8" i="3"/>
  <c r="B8" i="3"/>
  <c r="K7" i="3"/>
  <c r="V6" i="3"/>
  <c r="W6" i="3"/>
  <c r="T6" i="3"/>
  <c r="R6" i="3"/>
  <c r="Q6" i="3"/>
  <c r="P6" i="3"/>
  <c r="O6" i="3"/>
  <c r="U6" i="3"/>
  <c r="N6" i="3"/>
  <c r="S6" i="3"/>
  <c r="M6" i="3"/>
  <c r="F6" i="3"/>
  <c r="B6" i="3"/>
  <c r="V5" i="3"/>
  <c r="W5" i="3"/>
  <c r="T5" i="3"/>
  <c r="R5" i="3"/>
  <c r="Q5" i="3"/>
  <c r="P5" i="3"/>
  <c r="O5" i="3"/>
  <c r="U5" i="3"/>
  <c r="N5" i="3"/>
  <c r="S5" i="3"/>
  <c r="M5" i="3"/>
  <c r="F5" i="3"/>
  <c r="B5" i="3"/>
  <c r="V4" i="3"/>
  <c r="W4" i="3"/>
  <c r="T4" i="3"/>
  <c r="R4" i="3"/>
  <c r="Q4" i="3"/>
  <c r="P4" i="3"/>
  <c r="O4" i="3"/>
  <c r="H8" i="4" s="1"/>
  <c r="U4" i="3"/>
  <c r="N4" i="3"/>
  <c r="S4" i="3"/>
  <c r="M4" i="3"/>
  <c r="F4" i="3"/>
  <c r="B4" i="3"/>
  <c r="B10" i="2"/>
  <c r="B9" i="2"/>
  <c r="B8" i="2"/>
  <c r="B7" i="2"/>
  <c r="B6" i="2"/>
  <c r="B5" i="2"/>
  <c r="B4" i="2"/>
  <c r="G8" i="4" l="1"/>
  <c r="K9" i="4"/>
  <c r="L8" i="4"/>
  <c r="I9" i="4"/>
  <c r="J6" i="4"/>
  <c r="J10" i="4"/>
  <c r="K7" i="4"/>
  <c r="J11" i="4"/>
  <c r="J8" i="4"/>
  <c r="J12" i="4"/>
  <c r="G6" i="4"/>
  <c r="K6" i="4"/>
  <c r="H7" i="4"/>
  <c r="L7" i="4"/>
  <c r="I8" i="4"/>
  <c r="F8" i="4" s="1"/>
  <c r="E8" i="4" s="1"/>
  <c r="J9" i="4"/>
  <c r="G10" i="4"/>
  <c r="K10" i="4"/>
  <c r="G11" i="4"/>
  <c r="K11" i="4"/>
  <c r="G12" i="4"/>
  <c r="K12" i="4"/>
  <c r="H6" i="4"/>
  <c r="L6" i="4"/>
  <c r="I7" i="4"/>
  <c r="G9" i="4"/>
  <c r="H10" i="4"/>
  <c r="L10" i="4"/>
  <c r="H11" i="4"/>
  <c r="L11" i="4"/>
  <c r="H12" i="4"/>
  <c r="L12" i="4"/>
  <c r="I6" i="4"/>
  <c r="J7" i="4"/>
  <c r="K8" i="4"/>
  <c r="H9" i="4"/>
  <c r="F9" i="4" s="1"/>
  <c r="L9" i="4"/>
  <c r="I10" i="4"/>
  <c r="I11" i="4"/>
  <c r="I12" i="4"/>
  <c r="F12" i="4" s="1"/>
  <c r="G7" i="4"/>
  <c r="M8" i="4" l="1"/>
  <c r="N8" i="4" s="1"/>
  <c r="M6" i="4"/>
  <c r="E12" i="4"/>
  <c r="M7" i="4"/>
  <c r="M9" i="4"/>
  <c r="F6" i="4"/>
  <c r="E6" i="4" s="1"/>
  <c r="M10" i="4"/>
  <c r="M12" i="4"/>
  <c r="F7" i="4"/>
  <c r="E7" i="4" s="1"/>
  <c r="M11" i="4"/>
  <c r="F11" i="4"/>
  <c r="E11" i="4" s="1"/>
  <c r="E9" i="4"/>
  <c r="F10" i="4"/>
  <c r="E10" i="4" s="1"/>
  <c r="S2" i="4"/>
  <c r="P8" i="4" l="1"/>
  <c r="N7" i="4"/>
  <c r="N12" i="4"/>
  <c r="N6" i="4"/>
  <c r="P6" i="4"/>
  <c r="N9" i="4"/>
  <c r="P10" i="4"/>
  <c r="P12" i="4"/>
  <c r="N10" i="4"/>
  <c r="P7" i="4"/>
  <c r="P9" i="4"/>
  <c r="P11" i="4"/>
  <c r="N11" i="4"/>
  <c r="Q9" i="4" l="1"/>
  <c r="Q8" i="4"/>
  <c r="C6" i="4"/>
  <c r="Q7" i="4"/>
  <c r="C9" i="4"/>
  <c r="A9" i="4" s="1"/>
  <c r="Q10" i="4"/>
  <c r="C11" i="4"/>
  <c r="A11" i="4" s="1"/>
  <c r="C10" i="4"/>
  <c r="A10" i="4" s="1"/>
  <c r="C12" i="4"/>
  <c r="A12" i="4" s="1"/>
  <c r="C7" i="4"/>
  <c r="Q11" i="4"/>
  <c r="Q12" i="4"/>
  <c r="Q6" i="4"/>
  <c r="C8" i="4"/>
  <c r="A8" i="4" s="1"/>
  <c r="B10" i="5" l="1"/>
  <c r="G10" i="5"/>
  <c r="J10" i="5"/>
  <c r="E10" i="5"/>
  <c r="H10" i="5"/>
  <c r="I10" i="5"/>
  <c r="C10" i="5"/>
  <c r="F10" i="5"/>
  <c r="K9" i="5"/>
  <c r="F8" i="5"/>
  <c r="A6" i="4"/>
  <c r="L10" i="5"/>
  <c r="M10" i="5"/>
  <c r="D10" i="5"/>
  <c r="K10" i="5"/>
  <c r="K8" i="5"/>
  <c r="G8" i="5"/>
  <c r="M8" i="5"/>
  <c r="J9" i="5"/>
  <c r="E8" i="5"/>
  <c r="H7" i="5"/>
  <c r="K6" i="5"/>
  <c r="C6" i="5"/>
  <c r="L6" i="5"/>
  <c r="G4" i="5"/>
  <c r="I9" i="5"/>
  <c r="L8" i="5"/>
  <c r="C8" i="5"/>
  <c r="B6" i="5"/>
  <c r="L9" i="5"/>
  <c r="F5" i="5"/>
  <c r="M5" i="5"/>
  <c r="D5" i="5"/>
  <c r="J4" i="5"/>
  <c r="E5" i="5"/>
  <c r="D8" i="5"/>
  <c r="B5" i="5"/>
  <c r="J6" i="5"/>
  <c r="E7" i="5"/>
  <c r="H6" i="5"/>
  <c r="C9" i="5"/>
  <c r="E4" i="5"/>
  <c r="A7" i="4"/>
  <c r="D7" i="5"/>
  <c r="M6" i="5"/>
  <c r="B4" i="5"/>
  <c r="F9" i="5"/>
  <c r="K7" i="5"/>
  <c r="D6" i="5"/>
  <c r="I4" i="5"/>
  <c r="I7" i="5"/>
  <c r="E9" i="5"/>
  <c r="J7" i="5"/>
  <c r="L5" i="5"/>
  <c r="I5" i="5"/>
  <c r="C4" i="5"/>
  <c r="L7" i="5"/>
  <c r="F6" i="5"/>
  <c r="F7" i="5"/>
  <c r="D4" i="5"/>
  <c r="M7" i="5"/>
  <c r="B7" i="5"/>
  <c r="H8" i="5"/>
  <c r="C7" i="5"/>
  <c r="B8" i="5"/>
  <c r="G6" i="5"/>
  <c r="L4" i="5"/>
  <c r="I8" i="5"/>
  <c r="J5" i="5"/>
  <c r="G9" i="5"/>
  <c r="E6" i="5"/>
  <c r="H4" i="5"/>
  <c r="K5" i="5"/>
  <c r="H9" i="5"/>
  <c r="M9" i="5"/>
  <c r="G5" i="5"/>
  <c r="D9" i="5"/>
  <c r="B9" i="5"/>
  <c r="J8" i="5"/>
  <c r="H5" i="5"/>
  <c r="G7" i="5"/>
  <c r="K4" i="5"/>
  <c r="C5" i="5"/>
  <c r="F4" i="5"/>
  <c r="M4" i="5"/>
  <c r="I6" i="5"/>
</calcChain>
</file>

<file path=xl/sharedStrings.xml><?xml version="1.0" encoding="utf-8"?>
<sst xmlns="http://schemas.openxmlformats.org/spreadsheetml/2006/main" count="199" uniqueCount="44">
  <si>
    <t>ARCB WORLD - 28/07/2024 - Equipes</t>
  </si>
  <si>
    <t>JJFUTMESA - jjoliveirajr@jjfutmesa.com.br</t>
  </si>
  <si>
    <t>ARCB WORLD - 28/07/2024 - Grupos</t>
  </si>
  <si>
    <t>Grupo A</t>
  </si>
  <si>
    <t>ARCB WORLD - 28/07/2024 -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</si>
  <si>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</si>
  <si>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</si>
  <si>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</si>
  <si>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</si>
  <si>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</si>
  <si>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</si>
  <si>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</si>
  <si>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</si>
  <si>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</si>
  <si>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</si>
  <si>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</si>
  <si>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</si>
  <si>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</si>
  <si>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</si>
  <si>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</si>
  <si>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2ª rodada</t>
  </si>
  <si>
    <t>3ª rodada</t>
  </si>
  <si>
    <t>4ª rodada</t>
  </si>
  <si>
    <t>5ª rodada</t>
  </si>
  <si>
    <t>6ª rodada</t>
  </si>
  <si>
    <t>7ª rodada</t>
  </si>
  <si>
    <t>ARCB WORLD - 28/07/2024 -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</si>
  <si>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</si>
  <si>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</si>
  <si>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</si>
  <si>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</si>
  <si>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</si>
  <si>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</si>
  <si>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</si>
  <si>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</si>
  <si>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</si>
  <si>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ARCB WORLD - 28/07/2024 - Classificação</t>
  </si>
  <si>
    <t>BRA</t>
  </si>
  <si>
    <t>BUL</t>
  </si>
  <si>
    <t>ING</t>
  </si>
  <si>
    <t>JAP</t>
  </si>
  <si>
    <t>LIB</t>
  </si>
  <si>
    <t>NZE</t>
  </si>
  <si>
    <t>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</si>
</sst>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\h"/>
    <numFmt numFmtId="165" formatCode="0.0%"/>
    <numFmt numFmtId="166" formatCode="#\º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opperplate Gothic Bold"/>
      <family val="2"/>
    </font>
    <font>
      <sz val="10"/>
      <color indexed="12"/>
      <name val="Arial"/>
      <family val="2"/>
    </font>
    <font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51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Segoe UI Light"/>
      <family val="2"/>
    </font>
    <font>
      <sz val="8"/>
      <color indexed="10"/>
      <name val="Segoe UI Light"/>
      <family val="2"/>
    </font>
    <font>
      <b/>
      <sz val="16"/>
      <color indexed="9"/>
      <name val="Segoe UI Light"/>
      <family val="2"/>
    </font>
    <font>
      <b/>
      <sz val="8"/>
      <color theme="1"/>
      <name val="Segoe UI Light"/>
      <family val="2"/>
    </font>
    <font>
      <sz val="12"/>
      <color theme="1"/>
      <name val="Segoe UI Light"/>
      <family val="2"/>
    </font>
    <font>
      <sz val="8"/>
      <color indexed="9"/>
      <name val="Segoe UI Light"/>
      <family val="2"/>
    </font>
    <font>
      <sz val="12"/>
      <color indexed="9"/>
      <name val="Segoe UI Light"/>
      <family val="2"/>
    </font>
    <font>
      <b/>
      <sz val="12"/>
      <color indexed="9"/>
      <name val="Segoe UI Light"/>
      <family val="2"/>
    </font>
    <font>
      <b/>
      <sz val="12"/>
      <color theme="1"/>
      <name val="Segoe U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7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8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8" fillId="5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7" fillId="7" borderId="2" xfId="0" applyFont="1" applyFill="1" applyBorder="1" applyAlignment="1" applyProtection="1">
      <alignment horizontal="left"/>
      <protection hidden="1"/>
    </xf>
    <xf numFmtId="0" fontId="17" fillId="7" borderId="2" xfId="0" applyFont="1" applyFill="1" applyBorder="1" applyAlignment="1" applyProtection="1">
      <alignment horizontal="right"/>
      <protection hidden="1"/>
    </xf>
    <xf numFmtId="166" fontId="13" fillId="0" borderId="2" xfId="0" applyNumberFormat="1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hidden="1"/>
    </xf>
    <xf numFmtId="165" fontId="13" fillId="0" borderId="2" xfId="0" applyNumberFormat="1" applyFont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right"/>
      <protection hidden="1"/>
    </xf>
    <xf numFmtId="166" fontId="13" fillId="0" borderId="1" xfId="0" applyNumberFormat="1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left"/>
      <protection hidden="1"/>
    </xf>
    <xf numFmtId="165" fontId="13" fillId="0" borderId="1" xfId="0" applyNumberFormat="1" applyFont="1" applyBorder="1" applyAlignment="1" applyProtection="1">
      <alignment horizontal="right"/>
      <protection hidden="1"/>
    </xf>
    <xf numFmtId="0" fontId="13" fillId="0" borderId="1" xfId="0" applyFont="1" applyBorder="1" applyAlignment="1" applyProtection="1">
      <alignment horizontal="right"/>
      <protection hidden="1"/>
    </xf>
    <xf numFmtId="0" fontId="13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28563-61D9-4B59-B425-6578852AEB54}">
  <dimension ref="A1:C9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defaultRowHeight="15.75" x14ac:dyDescent="0.25"/>
  <cols>
    <col min="1" max="1" width="5.7109375" style="1" customWidth="1"/>
    <col min="2" max="2" width="50.7109375" style="1" customWidth="1"/>
    <col min="3" max="3" width="9.140625" style="4"/>
    <col min="4" max="16384" width="9.14062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42</v>
      </c>
      <c r="C3" s="4">
        <v>0.90854388475418091</v>
      </c>
    </row>
    <row r="4" spans="1:3" x14ac:dyDescent="0.25">
      <c r="A4" s="5">
        <v>2</v>
      </c>
      <c r="B4" s="6" t="s">
        <v>37</v>
      </c>
      <c r="C4" s="4">
        <v>0.4149286150932312</v>
      </c>
    </row>
    <row r="5" spans="1:3" x14ac:dyDescent="0.25">
      <c r="A5" s="5">
        <v>3</v>
      </c>
      <c r="B5" s="6" t="s">
        <v>40</v>
      </c>
      <c r="C5" s="4">
        <v>0.36607003211975098</v>
      </c>
    </row>
    <row r="6" spans="1:3" x14ac:dyDescent="0.25">
      <c r="A6" s="5">
        <v>4</v>
      </c>
      <c r="B6" s="6" t="s">
        <v>38</v>
      </c>
      <c r="C6" s="4">
        <v>0.26993805170059204</v>
      </c>
    </row>
    <row r="7" spans="1:3" x14ac:dyDescent="0.25">
      <c r="A7" s="5">
        <v>5</v>
      </c>
      <c r="B7" s="6" t="s">
        <v>43</v>
      </c>
      <c r="C7" s="4">
        <v>0.18044227361679077</v>
      </c>
    </row>
    <row r="8" spans="1:3" x14ac:dyDescent="0.25">
      <c r="A8" s="5">
        <v>6</v>
      </c>
      <c r="B8" s="6" t="s">
        <v>41</v>
      </c>
      <c r="C8" s="4">
        <v>0.1288067102432251</v>
      </c>
    </row>
    <row r="9" spans="1:3" x14ac:dyDescent="0.25">
      <c r="A9" s="5">
        <v>7</v>
      </c>
      <c r="B9" s="6" t="s">
        <v>39</v>
      </c>
      <c r="C9" s="4">
        <v>2.9047727584838867E-3</v>
      </c>
    </row>
  </sheetData>
  <sheetProtection algorithmName="SHA-512" hashValue="DyuWeNObP1aviIR2JZ0PbDk2rTfflT+CWdrKyTOnXfYmYNi/A1hl25UV2e/CMA3JKpanB8zA9vYE3RpeGAVAdQ==" saltValue="wHbrEPngrZpcy3WHKbytOw==" spinCount="100000" sheet="1" objects="1" scenarios="1" selectLockedCells="1" selectUnlockedCells="1"/>
  <sortState ref="B3:C9">
    <sortCondition descending="1" ref="C3"/>
    <sortCondition ref="B3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943A-B6AB-430A-9182-34106DCE94B3}">
  <dimension ref="A1:H10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5.7109375" style="1" customWidth="1"/>
    <col min="2" max="2" width="50.7109375" style="1" customWidth="1"/>
    <col min="3" max="4" width="9.140625" style="1"/>
    <col min="5" max="26" width="0" style="1" hidden="1" customWidth="1"/>
    <col min="27" max="16384" width="9.140625" style="1"/>
  </cols>
  <sheetData>
    <row r="1" spans="1:8" ht="20.25" x14ac:dyDescent="0.3">
      <c r="B1" s="2" t="s">
        <v>2</v>
      </c>
    </row>
    <row r="2" spans="1:8" x14ac:dyDescent="0.25">
      <c r="B2" s="3" t="s">
        <v>1</v>
      </c>
    </row>
    <row r="3" spans="1:8" ht="23.65" customHeight="1" x14ac:dyDescent="0.25">
      <c r="B3" s="7" t="s">
        <v>3</v>
      </c>
      <c r="E3" s="1">
        <v>1</v>
      </c>
      <c r="F3" s="1">
        <v>2</v>
      </c>
      <c r="G3" s="1">
        <v>3</v>
      </c>
      <c r="H3" s="1">
        <v>4</v>
      </c>
    </row>
    <row r="4" spans="1:8" x14ac:dyDescent="0.25">
      <c r="A4" s="1">
        <v>1</v>
      </c>
      <c r="B4" s="8" t="str">
        <f>VLOOKUP($A4, Equipes!$A$2:$B$9, 2, FALSE)</f>
        <v>NZE</v>
      </c>
      <c r="E4" s="1">
        <v>5</v>
      </c>
      <c r="F4" s="1">
        <v>6</v>
      </c>
      <c r="G4" s="1">
        <v>7</v>
      </c>
    </row>
    <row r="5" spans="1:8" x14ac:dyDescent="0.25">
      <c r="A5" s="1">
        <v>2</v>
      </c>
      <c r="B5" s="8" t="str">
        <f>VLOOKUP($A5, Equipes!$A$2:$B$9, 2, FALSE)</f>
        <v>BRA</v>
      </c>
    </row>
    <row r="6" spans="1:8" x14ac:dyDescent="0.25">
      <c r="A6" s="1">
        <v>3</v>
      </c>
      <c r="B6" s="8" t="str">
        <f>VLOOKUP($A6, Equipes!$A$2:$B$9, 2, FALSE)</f>
        <v>JAP</v>
      </c>
    </row>
    <row r="7" spans="1:8" x14ac:dyDescent="0.25">
      <c r="A7" s="1">
        <v>4</v>
      </c>
      <c r="B7" s="8" t="str">
        <f>VLOOKUP($A7, Equipes!$A$2:$B$9, 2, FALSE)</f>
        <v>BUL</v>
      </c>
    </row>
    <row r="8" spans="1:8" x14ac:dyDescent="0.25">
      <c r="A8" s="1">
        <v>5</v>
      </c>
      <c r="B8" s="8" t="str">
        <f>VLOOKUP($A8, Equipes!$A$2:$B$9, 2, FALSE)</f>
        <v>GAL</v>
      </c>
    </row>
    <row r="9" spans="1:8" x14ac:dyDescent="0.25">
      <c r="A9" s="1">
        <v>6</v>
      </c>
      <c r="B9" s="8" t="str">
        <f>VLOOKUP($A9, Equipes!$A$2:$B$9, 2, FALSE)</f>
        <v>LIB</v>
      </c>
    </row>
    <row r="10" spans="1:8" x14ac:dyDescent="0.25">
      <c r="A10" s="1">
        <v>7</v>
      </c>
      <c r="B10" s="8" t="str">
        <f>VLOOKUP($A10, Equipes!$A$2:$B$9, 2, FALSE)</f>
        <v>ING</v>
      </c>
    </row>
  </sheetData>
  <sheetProtection algorithmName="SHA-512" hashValue="r8DGHEQTsUlKXfvhx76c7l6ZIjzdX1qGJ/JeUEb404knBBwJlhmTwcTNSAp5ihOH/05bnFSJvgAuEmLaGuXWqQ==" saltValue="tCGDfzFBhhIl6qzLcJcfF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1642-2291-4044-860C-53236BB78437}">
  <dimension ref="A1:W30"/>
  <sheetViews>
    <sheetView showGridLines="0" topLeftCell="B1" zoomScale="140" zoomScaleNormal="140" workbookViewId="0">
      <pane ySplit="2" topLeftCell="A4" activePane="bottomLeft" state="frozen"/>
      <selection activeCell="B1" sqref="B1"/>
      <selection pane="bottomLeft" activeCell="C4" sqref="C4"/>
    </sheetView>
  </sheetViews>
  <sheetFormatPr defaultRowHeight="15.75" x14ac:dyDescent="0.25"/>
  <cols>
    <col min="1" max="1" width="2.7109375" style="9" hidden="1" customWidth="1"/>
    <col min="2" max="2" width="40.7109375" style="8" customWidth="1"/>
    <col min="3" max="5" width="4.7109375" style="10" customWidth="1"/>
    <col min="6" max="6" width="40.7109375" style="11" customWidth="1"/>
    <col min="7" max="7" width="2.7109375" style="9" hidden="1" customWidth="1"/>
    <col min="8" max="10" width="8.7109375" style="8" customWidth="1"/>
    <col min="11" max="11" width="10.7109375" style="8" customWidth="1"/>
    <col min="12" max="12" width="9.140625" style="1"/>
    <col min="13" max="23" width="5.7109375" style="8" hidden="1" customWidth="1"/>
    <col min="24" max="16384" width="9.140625" style="1"/>
  </cols>
  <sheetData>
    <row r="1" spans="1:23" ht="20.25" x14ac:dyDescent="0.3">
      <c r="B1" s="2" t="s">
        <v>4</v>
      </c>
      <c r="M1" s="8" t="s">
        <v>5</v>
      </c>
    </row>
    <row r="2" spans="1:23" x14ac:dyDescent="0.25">
      <c r="B2" s="3" t="s">
        <v>1</v>
      </c>
      <c r="M2" s="8">
        <v>21</v>
      </c>
    </row>
    <row r="3" spans="1:23" x14ac:dyDescent="0.25">
      <c r="B3" s="13" t="s">
        <v>6</v>
      </c>
      <c r="C3" s="14"/>
      <c r="D3" s="14"/>
      <c r="E3" s="14"/>
      <c r="F3" s="15"/>
      <c r="G3" s="16"/>
      <c r="H3" s="13" t="s">
        <v>7</v>
      </c>
      <c r="I3" s="13" t="s">
        <v>8</v>
      </c>
      <c r="J3" s="13" t="s">
        <v>9</v>
      </c>
      <c r="K3" s="17">
        <v>45501.354166666664</v>
      </c>
      <c r="M3" s="12" t="s">
        <v>10</v>
      </c>
      <c r="N3" s="12" t="s">
        <v>10</v>
      </c>
      <c r="O3" s="12" t="s">
        <v>11</v>
      </c>
      <c r="P3" s="12" t="s">
        <v>12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11</v>
      </c>
      <c r="V3" s="12" t="s">
        <v>16</v>
      </c>
      <c r="W3" s="12" t="s">
        <v>17</v>
      </c>
    </row>
    <row r="4" spans="1:23" x14ac:dyDescent="0.25">
      <c r="A4" s="9">
        <v>1</v>
      </c>
      <c r="B4" s="8" t="str">
        <f>VLOOKUP($A4, Equipes!$A$3:$B$9, 2, FALSE)</f>
        <v>NZE</v>
      </c>
      <c r="C4" s="18">
        <v>0</v>
      </c>
      <c r="D4" s="10" t="s">
        <v>18</v>
      </c>
      <c r="E4" s="18">
        <v>1</v>
      </c>
      <c r="F4" s="11" t="str">
        <f>VLOOKUP($G4, Equipes!$A$3:$B$9, 2, FALSE)</f>
        <v>GAL</v>
      </c>
      <c r="G4" s="9">
        <v>5</v>
      </c>
      <c r="H4" s="8">
        <v>2</v>
      </c>
      <c r="I4" s="8" t="s">
        <v>19</v>
      </c>
      <c r="J4" s="8">
        <v>1</v>
      </c>
      <c r="M4" s="8" t="str">
        <f>IF(OR(C4 = "",E4 = ""), "", B4)</f>
        <v>NZE</v>
      </c>
      <c r="N4" s="8" t="str">
        <f>IF(OR(C4 = "",E4 = ""), "", F4)</f>
        <v>GAL</v>
      </c>
      <c r="O4" s="8" t="str">
        <f>IF(C4&gt;E4,B4, IF(E4&gt;C4,F4, ""))</f>
        <v>GAL</v>
      </c>
      <c r="P4" s="8" t="str">
        <f>IF(OR(C4 = "",E4 = ""), "", IF(C4=E4,B4, ""))</f>
        <v/>
      </c>
      <c r="Q4" s="8" t="str">
        <f>IF(OR(C4 = "",E4 = ""), "", IF(C4=E4,F4, ""))</f>
        <v/>
      </c>
      <c r="R4" s="8" t="str">
        <f>IF(C4&gt;E4,F4, IF(E4&gt;C4,B4, ""))</f>
        <v>NZE</v>
      </c>
      <c r="S4" s="8" t="str">
        <f>IF(OR(C4 = "",E4 = ""), "", B4)</f>
        <v>NZE</v>
      </c>
      <c r="T4" s="8">
        <f>IF(C4 = "", "", C4)</f>
        <v>0</v>
      </c>
      <c r="U4" s="8" t="str">
        <f>IF(OR(C4 = "",E4 = ""), "", F4)</f>
        <v>GAL</v>
      </c>
      <c r="V4" s="8">
        <f>IF(E4 = "", "", E4)</f>
        <v>1</v>
      </c>
      <c r="W4" s="8">
        <f>IF(C4 = "", "", C4)</f>
        <v>0</v>
      </c>
    </row>
    <row r="5" spans="1:23" x14ac:dyDescent="0.25">
      <c r="A5" s="9">
        <v>2</v>
      </c>
      <c r="B5" s="19" t="str">
        <f>VLOOKUP($A5, Equipes!$A$3:$B$9, 2, FALSE)</f>
        <v>BRA</v>
      </c>
      <c r="C5" s="18">
        <v>2</v>
      </c>
      <c r="D5" s="20" t="s">
        <v>18</v>
      </c>
      <c r="E5" s="18">
        <v>1</v>
      </c>
      <c r="F5" s="21" t="str">
        <f>VLOOKUP($G5, Equipes!$A$3:$B$9, 2, FALSE)</f>
        <v>LIB</v>
      </c>
      <c r="G5" s="22">
        <v>6</v>
      </c>
      <c r="H5" s="19">
        <v>1</v>
      </c>
      <c r="I5" s="19" t="s">
        <v>19</v>
      </c>
      <c r="J5" s="19">
        <v>1</v>
      </c>
      <c r="K5" s="19"/>
      <c r="M5" s="8" t="str">
        <f>IF(OR(C5 = "",E5 = ""), "", B5)</f>
        <v>BRA</v>
      </c>
      <c r="N5" s="8" t="str">
        <f>IF(OR(C5 = "",E5 = ""), "", F5)</f>
        <v>LIB</v>
      </c>
      <c r="O5" s="8" t="str">
        <f>IF(C5&gt;E5,B5, IF(E5&gt;C5,F5, ""))</f>
        <v>BRA</v>
      </c>
      <c r="P5" s="8" t="str">
        <f>IF(OR(C5 = "",E5 = ""), "", IF(C5=E5,B5, ""))</f>
        <v/>
      </c>
      <c r="Q5" s="8" t="str">
        <f>IF(OR(C5 = "",E5 = ""), "", IF(C5=E5,F5, ""))</f>
        <v/>
      </c>
      <c r="R5" s="8" t="str">
        <f>IF(C5&gt;E5,F5, IF(E5&gt;C5,B5, ""))</f>
        <v>LIB</v>
      </c>
      <c r="S5" s="8" t="str">
        <f>IF(OR(C5 = "",E5 = ""), "", B5)</f>
        <v>BRA</v>
      </c>
      <c r="T5" s="8">
        <f>IF(C5 = "", "", C5)</f>
        <v>2</v>
      </c>
      <c r="U5" s="8" t="str">
        <f>IF(OR(C5 = "",E5 = ""), "", F5)</f>
        <v>LIB</v>
      </c>
      <c r="V5" s="8">
        <f>IF(E5 = "", "", E5)</f>
        <v>1</v>
      </c>
      <c r="W5" s="8">
        <f>IF(C5 = "", "", C5)</f>
        <v>2</v>
      </c>
    </row>
    <row r="6" spans="1:23" x14ac:dyDescent="0.25">
      <c r="A6" s="9">
        <v>3</v>
      </c>
      <c r="B6" s="8" t="str">
        <f>VLOOKUP($A6, Equipes!$A$3:$B$9, 2, FALSE)</f>
        <v>JAP</v>
      </c>
      <c r="C6" s="18">
        <v>0</v>
      </c>
      <c r="D6" s="10" t="s">
        <v>18</v>
      </c>
      <c r="E6" s="18">
        <v>1</v>
      </c>
      <c r="F6" s="11" t="str">
        <f>VLOOKUP($G6, Equipes!$A$3:$B$9, 2, FALSE)</f>
        <v>ING</v>
      </c>
      <c r="G6" s="9">
        <v>7</v>
      </c>
      <c r="H6" s="8">
        <v>3</v>
      </c>
      <c r="I6" s="8" t="s">
        <v>19</v>
      </c>
      <c r="J6" s="8">
        <v>1</v>
      </c>
      <c r="M6" s="8" t="str">
        <f>IF(OR(C6 = "",E6 = ""), "", B6)</f>
        <v>JAP</v>
      </c>
      <c r="N6" s="8" t="str">
        <f>IF(OR(C6 = "",E6 = ""), "", F6)</f>
        <v>ING</v>
      </c>
      <c r="O6" s="8" t="str">
        <f>IF(C6&gt;E6,B6, IF(E6&gt;C6,F6, ""))</f>
        <v>ING</v>
      </c>
      <c r="P6" s="8" t="str">
        <f>IF(OR(C6 = "",E6 = ""), "", IF(C6=E6,B6, ""))</f>
        <v/>
      </c>
      <c r="Q6" s="8" t="str">
        <f>IF(OR(C6 = "",E6 = ""), "", IF(C6=E6,F6, ""))</f>
        <v/>
      </c>
      <c r="R6" s="8" t="str">
        <f>IF(C6&gt;E6,F6, IF(E6&gt;C6,B6, ""))</f>
        <v>JAP</v>
      </c>
      <c r="S6" s="8" t="str">
        <f>IF(OR(C6 = "",E6 = ""), "", B6)</f>
        <v>JAP</v>
      </c>
      <c r="T6" s="8">
        <f>IF(C6 = "", "", C6)</f>
        <v>0</v>
      </c>
      <c r="U6" s="8" t="str">
        <f>IF(OR(C6 = "",E6 = ""), "", F6)</f>
        <v>ING</v>
      </c>
      <c r="V6" s="8">
        <f>IF(E6 = "", "", E6)</f>
        <v>1</v>
      </c>
      <c r="W6" s="8">
        <f>IF(C6 = "", "", C6)</f>
        <v>0</v>
      </c>
    </row>
    <row r="7" spans="1:23" x14ac:dyDescent="0.25">
      <c r="B7" s="13" t="s">
        <v>20</v>
      </c>
      <c r="C7" s="14"/>
      <c r="D7" s="14"/>
      <c r="E7" s="14"/>
      <c r="F7" s="15"/>
      <c r="G7" s="16"/>
      <c r="H7" s="13" t="s">
        <v>7</v>
      </c>
      <c r="I7" s="13" t="s">
        <v>8</v>
      </c>
      <c r="J7" s="13" t="s">
        <v>9</v>
      </c>
      <c r="K7" s="17">
        <f>K3 + TIME(0,20,0)</f>
        <v>45501.368055555555</v>
      </c>
      <c r="M7" s="12" t="s">
        <v>10</v>
      </c>
      <c r="N7" s="12" t="s">
        <v>10</v>
      </c>
      <c r="O7" s="12" t="s">
        <v>11</v>
      </c>
      <c r="P7" s="12" t="s">
        <v>12</v>
      </c>
      <c r="Q7" s="12" t="s">
        <v>12</v>
      </c>
      <c r="R7" s="12" t="s">
        <v>13</v>
      </c>
      <c r="S7" s="12" t="s">
        <v>14</v>
      </c>
      <c r="T7" s="12" t="s">
        <v>15</v>
      </c>
      <c r="U7" s="12" t="s">
        <v>11</v>
      </c>
      <c r="V7" s="12" t="s">
        <v>16</v>
      </c>
      <c r="W7" s="12" t="s">
        <v>17</v>
      </c>
    </row>
    <row r="8" spans="1:23" x14ac:dyDescent="0.25">
      <c r="A8" s="9">
        <v>1</v>
      </c>
      <c r="B8" s="8" t="str">
        <f>VLOOKUP($A8, Equipes!$A$3:$B$9, 2, FALSE)</f>
        <v>NZE</v>
      </c>
      <c r="C8" s="18">
        <v>2</v>
      </c>
      <c r="D8" s="10" t="s">
        <v>18</v>
      </c>
      <c r="E8" s="18">
        <v>1</v>
      </c>
      <c r="F8" s="11" t="str">
        <f>VLOOKUP($G8, Equipes!$A$3:$B$9, 2, FALSE)</f>
        <v>LIB</v>
      </c>
      <c r="G8" s="9">
        <v>6</v>
      </c>
      <c r="H8" s="8">
        <v>2</v>
      </c>
      <c r="I8" s="8" t="s">
        <v>19</v>
      </c>
      <c r="J8" s="8">
        <v>2</v>
      </c>
      <c r="M8" s="8" t="str">
        <f>IF(OR(C8 = "",E8 = ""), "", B8)</f>
        <v>NZE</v>
      </c>
      <c r="N8" s="8" t="str">
        <f>IF(OR(C8 = "",E8 = ""), "", F8)</f>
        <v>LIB</v>
      </c>
      <c r="O8" s="8" t="str">
        <f>IF(C8&gt;E8,B8, IF(E8&gt;C8,F8, ""))</f>
        <v>NZE</v>
      </c>
      <c r="P8" s="8" t="str">
        <f>IF(OR(C8 = "",E8 = ""), "", IF(C8=E8,B8, ""))</f>
        <v/>
      </c>
      <c r="Q8" s="8" t="str">
        <f>IF(OR(C8 = "",E8 = ""), "", IF(C8=E8,F8, ""))</f>
        <v/>
      </c>
      <c r="R8" s="8" t="str">
        <f>IF(C8&gt;E8,F8, IF(E8&gt;C8,B8, ""))</f>
        <v>LIB</v>
      </c>
      <c r="S8" s="8" t="str">
        <f>IF(OR(C8 = "",E8 = ""), "", B8)</f>
        <v>NZE</v>
      </c>
      <c r="T8" s="8">
        <f>IF(C8 = "", "", C8)</f>
        <v>2</v>
      </c>
      <c r="U8" s="8" t="str">
        <f>IF(OR(C8 = "",E8 = ""), "", F8)</f>
        <v>LIB</v>
      </c>
      <c r="V8" s="8">
        <f>IF(E8 = "", "", E8)</f>
        <v>1</v>
      </c>
      <c r="W8" s="8">
        <f>IF(C8 = "", "", C8)</f>
        <v>2</v>
      </c>
    </row>
    <row r="9" spans="1:23" x14ac:dyDescent="0.25">
      <c r="A9" s="9">
        <v>5</v>
      </c>
      <c r="B9" s="19" t="str">
        <f>VLOOKUP($A9, Equipes!$A$3:$B$9, 2, FALSE)</f>
        <v>GAL</v>
      </c>
      <c r="C9" s="18">
        <v>1</v>
      </c>
      <c r="D9" s="20" t="s">
        <v>18</v>
      </c>
      <c r="E9" s="18">
        <v>1</v>
      </c>
      <c r="F9" s="21" t="str">
        <f>VLOOKUP($G9, Equipes!$A$3:$B$9, 2, FALSE)</f>
        <v>ING</v>
      </c>
      <c r="G9" s="22">
        <v>7</v>
      </c>
      <c r="H9" s="19">
        <v>1</v>
      </c>
      <c r="I9" s="19" t="s">
        <v>19</v>
      </c>
      <c r="J9" s="19">
        <v>2</v>
      </c>
      <c r="K9" s="19"/>
      <c r="M9" s="8" t="str">
        <f>IF(OR(C9 = "",E9 = ""), "", B9)</f>
        <v>GAL</v>
      </c>
      <c r="N9" s="8" t="str">
        <f>IF(OR(C9 = "",E9 = ""), "", F9)</f>
        <v>ING</v>
      </c>
      <c r="O9" s="8" t="str">
        <f>IF(C9&gt;E9,B9, IF(E9&gt;C9,F9, ""))</f>
        <v/>
      </c>
      <c r="P9" s="8" t="str">
        <f>IF(OR(C9 = "",E9 = ""), "", IF(C9=E9,B9, ""))</f>
        <v>GAL</v>
      </c>
      <c r="Q9" s="8" t="str">
        <f>IF(OR(C9 = "",E9 = ""), "", IF(C9=E9,F9, ""))</f>
        <v>ING</v>
      </c>
      <c r="R9" s="8" t="str">
        <f>IF(C9&gt;E9,F9, IF(E9&gt;C9,B9, ""))</f>
        <v/>
      </c>
      <c r="S9" s="8" t="str">
        <f>IF(OR(C9 = "",E9 = ""), "", B9)</f>
        <v>GAL</v>
      </c>
      <c r="T9" s="8">
        <f>IF(C9 = "", "", C9)</f>
        <v>1</v>
      </c>
      <c r="U9" s="8" t="str">
        <f>IF(OR(C9 = "",E9 = ""), "", F9)</f>
        <v>ING</v>
      </c>
      <c r="V9" s="8">
        <f>IF(E9 = "", "", E9)</f>
        <v>1</v>
      </c>
      <c r="W9" s="8">
        <f>IF(C9 = "", "", C9)</f>
        <v>1</v>
      </c>
    </row>
    <row r="10" spans="1:23" x14ac:dyDescent="0.25">
      <c r="A10" s="9">
        <v>3</v>
      </c>
      <c r="B10" s="8" t="str">
        <f>VLOOKUP($A10, Equipes!$A$3:$B$9, 2, FALSE)</f>
        <v>JAP</v>
      </c>
      <c r="C10" s="18">
        <v>0</v>
      </c>
      <c r="D10" s="10" t="s">
        <v>18</v>
      </c>
      <c r="E10" s="18">
        <v>1</v>
      </c>
      <c r="F10" s="11" t="str">
        <f>VLOOKUP($G10, Equipes!$A$3:$B$9, 2, FALSE)</f>
        <v>BUL</v>
      </c>
      <c r="G10" s="9">
        <v>4</v>
      </c>
      <c r="H10" s="8">
        <v>3</v>
      </c>
      <c r="I10" s="8" t="s">
        <v>19</v>
      </c>
      <c r="J10" s="8">
        <v>2</v>
      </c>
      <c r="M10" s="8" t="str">
        <f>IF(OR(C10 = "",E10 = ""), "", B10)</f>
        <v>JAP</v>
      </c>
      <c r="N10" s="8" t="str">
        <f>IF(OR(C10 = "",E10 = ""), "", F10)</f>
        <v>BUL</v>
      </c>
      <c r="O10" s="8" t="str">
        <f>IF(C10&gt;E10,B10, IF(E10&gt;C10,F10, ""))</f>
        <v>BUL</v>
      </c>
      <c r="P10" s="8" t="str">
        <f>IF(OR(C10 = "",E10 = ""), "", IF(C10=E10,B10, ""))</f>
        <v/>
      </c>
      <c r="Q10" s="8" t="str">
        <f>IF(OR(C10 = "",E10 = ""), "", IF(C10=E10,F10, ""))</f>
        <v/>
      </c>
      <c r="R10" s="8" t="str">
        <f>IF(C10&gt;E10,F10, IF(E10&gt;C10,B10, ""))</f>
        <v>JAP</v>
      </c>
      <c r="S10" s="8" t="str">
        <f>IF(OR(C10 = "",E10 = ""), "", B10)</f>
        <v>JAP</v>
      </c>
      <c r="T10" s="8">
        <f>IF(C10 = "", "", C10)</f>
        <v>0</v>
      </c>
      <c r="U10" s="8" t="str">
        <f>IF(OR(C10 = "",E10 = ""), "", F10)</f>
        <v>BUL</v>
      </c>
      <c r="V10" s="8">
        <f>IF(E10 = "", "", E10)</f>
        <v>1</v>
      </c>
      <c r="W10" s="8">
        <f>IF(C10 = "", "", C10)</f>
        <v>0</v>
      </c>
    </row>
    <row r="11" spans="1:23" x14ac:dyDescent="0.25">
      <c r="B11" s="13" t="s">
        <v>21</v>
      </c>
      <c r="C11" s="14"/>
      <c r="D11" s="14"/>
      <c r="E11" s="14"/>
      <c r="F11" s="15"/>
      <c r="G11" s="16"/>
      <c r="H11" s="13" t="s">
        <v>7</v>
      </c>
      <c r="I11" s="13" t="s">
        <v>8</v>
      </c>
      <c r="J11" s="13" t="s">
        <v>9</v>
      </c>
      <c r="K11" s="17">
        <f>K3 + TIME(0,40,0)</f>
        <v>45501.381944444445</v>
      </c>
      <c r="M11" s="12" t="s">
        <v>10</v>
      </c>
      <c r="N11" s="12" t="s">
        <v>10</v>
      </c>
      <c r="O11" s="12" t="s">
        <v>11</v>
      </c>
      <c r="P11" s="12" t="s">
        <v>12</v>
      </c>
      <c r="Q11" s="12" t="s">
        <v>12</v>
      </c>
      <c r="R11" s="12" t="s">
        <v>13</v>
      </c>
      <c r="S11" s="12" t="s">
        <v>14</v>
      </c>
      <c r="T11" s="12" t="s">
        <v>15</v>
      </c>
      <c r="U11" s="12" t="s">
        <v>11</v>
      </c>
      <c r="V11" s="12" t="s">
        <v>16</v>
      </c>
      <c r="W11" s="12" t="s">
        <v>17</v>
      </c>
    </row>
    <row r="12" spans="1:23" x14ac:dyDescent="0.25">
      <c r="A12" s="9">
        <v>1</v>
      </c>
      <c r="B12" s="8" t="str">
        <f>VLOOKUP($A12, Equipes!$A$3:$B$9, 2, FALSE)</f>
        <v>NZE</v>
      </c>
      <c r="C12" s="18">
        <v>1</v>
      </c>
      <c r="D12" s="10" t="s">
        <v>18</v>
      </c>
      <c r="E12" s="18">
        <v>1</v>
      </c>
      <c r="F12" s="11" t="str">
        <f>VLOOKUP($G12, Equipes!$A$3:$B$9, 2, FALSE)</f>
        <v>ING</v>
      </c>
      <c r="G12" s="9">
        <v>7</v>
      </c>
      <c r="H12" s="8">
        <v>2</v>
      </c>
      <c r="I12" s="8" t="s">
        <v>19</v>
      </c>
      <c r="J12" s="8">
        <v>3</v>
      </c>
      <c r="M12" s="8" t="str">
        <f>IF(OR(C12 = "",E12 = ""), "", B12)</f>
        <v>NZE</v>
      </c>
      <c r="N12" s="8" t="str">
        <f>IF(OR(C12 = "",E12 = ""), "", F12)</f>
        <v>ING</v>
      </c>
      <c r="O12" s="8" t="str">
        <f>IF(C12&gt;E12,B12, IF(E12&gt;C12,F12, ""))</f>
        <v/>
      </c>
      <c r="P12" s="8" t="str">
        <f>IF(OR(C12 = "",E12 = ""), "", IF(C12=E12,B12, ""))</f>
        <v>NZE</v>
      </c>
      <c r="Q12" s="8" t="str">
        <f>IF(OR(C12 = "",E12 = ""), "", IF(C12=E12,F12, ""))</f>
        <v>ING</v>
      </c>
      <c r="R12" s="8" t="str">
        <f>IF(C12&gt;E12,F12, IF(E12&gt;C12,B12, ""))</f>
        <v/>
      </c>
      <c r="S12" s="8" t="str">
        <f>IF(OR(C12 = "",E12 = ""), "", B12)</f>
        <v>NZE</v>
      </c>
      <c r="T12" s="8">
        <f>IF(C12 = "", "", C12)</f>
        <v>1</v>
      </c>
      <c r="U12" s="8" t="str">
        <f>IF(OR(C12 = "",E12 = ""), "", F12)</f>
        <v>ING</v>
      </c>
      <c r="V12" s="8">
        <f>IF(E12 = "", "", E12)</f>
        <v>1</v>
      </c>
      <c r="W12" s="8">
        <f>IF(C12 = "", "", C12)</f>
        <v>1</v>
      </c>
    </row>
    <row r="13" spans="1:23" x14ac:dyDescent="0.25">
      <c r="A13" s="9">
        <v>5</v>
      </c>
      <c r="B13" s="19" t="str">
        <f>VLOOKUP($A13, Equipes!$A$3:$B$9, 2, FALSE)</f>
        <v>GAL</v>
      </c>
      <c r="C13" s="18">
        <v>1</v>
      </c>
      <c r="D13" s="20" t="s">
        <v>18</v>
      </c>
      <c r="E13" s="18">
        <v>1</v>
      </c>
      <c r="F13" s="21" t="str">
        <f>VLOOKUP($G13, Equipes!$A$3:$B$9, 2, FALSE)</f>
        <v>BUL</v>
      </c>
      <c r="G13" s="22">
        <v>4</v>
      </c>
      <c r="H13" s="19">
        <v>3</v>
      </c>
      <c r="I13" s="19" t="s">
        <v>19</v>
      </c>
      <c r="J13" s="19">
        <v>3</v>
      </c>
      <c r="K13" s="19"/>
      <c r="M13" s="8" t="str">
        <f>IF(OR(C13 = "",E13 = ""), "", B13)</f>
        <v>GAL</v>
      </c>
      <c r="N13" s="8" t="str">
        <f>IF(OR(C13 = "",E13 = ""), "", F13)</f>
        <v>BUL</v>
      </c>
      <c r="O13" s="8" t="str">
        <f>IF(C13&gt;E13,B13, IF(E13&gt;C13,F13, ""))</f>
        <v/>
      </c>
      <c r="P13" s="8" t="str">
        <f>IF(OR(C13 = "",E13 = ""), "", IF(C13=E13,B13, ""))</f>
        <v>GAL</v>
      </c>
      <c r="Q13" s="8" t="str">
        <f>IF(OR(C13 = "",E13 = ""), "", IF(C13=E13,F13, ""))</f>
        <v>BUL</v>
      </c>
      <c r="R13" s="8" t="str">
        <f>IF(C13&gt;E13,F13, IF(E13&gt;C13,B13, ""))</f>
        <v/>
      </c>
      <c r="S13" s="8" t="str">
        <f>IF(OR(C13 = "",E13 = ""), "", B13)</f>
        <v>GAL</v>
      </c>
      <c r="T13" s="8">
        <f>IF(C13 = "", "", C13)</f>
        <v>1</v>
      </c>
      <c r="U13" s="8" t="str">
        <f>IF(OR(C13 = "",E13 = ""), "", F13)</f>
        <v>BUL</v>
      </c>
      <c r="V13" s="8">
        <f>IF(E13 = "", "", E13)</f>
        <v>1</v>
      </c>
      <c r="W13" s="8">
        <f>IF(C13 = "", "", C13)</f>
        <v>1</v>
      </c>
    </row>
    <row r="14" spans="1:23" x14ac:dyDescent="0.25">
      <c r="A14" s="9">
        <v>2</v>
      </c>
      <c r="B14" s="8" t="str">
        <f>VLOOKUP($A14, Equipes!$A$3:$B$9, 2, FALSE)</f>
        <v>BRA</v>
      </c>
      <c r="C14" s="18">
        <v>3</v>
      </c>
      <c r="D14" s="10" t="s">
        <v>18</v>
      </c>
      <c r="E14" s="18">
        <v>2</v>
      </c>
      <c r="F14" s="11" t="str">
        <f>VLOOKUP($G14, Equipes!$A$3:$B$9, 2, FALSE)</f>
        <v>JAP</v>
      </c>
      <c r="G14" s="9">
        <v>3</v>
      </c>
      <c r="H14" s="8">
        <v>1</v>
      </c>
      <c r="I14" s="8" t="s">
        <v>19</v>
      </c>
      <c r="J14" s="8">
        <v>3</v>
      </c>
      <c r="M14" s="8" t="str">
        <f>IF(OR(C14 = "",E14 = ""), "", B14)</f>
        <v>BRA</v>
      </c>
      <c r="N14" s="8" t="str">
        <f>IF(OR(C14 = "",E14 = ""), "", F14)</f>
        <v>JAP</v>
      </c>
      <c r="O14" s="8" t="str">
        <f>IF(C14&gt;E14,B14, IF(E14&gt;C14,F14, ""))</f>
        <v>BRA</v>
      </c>
      <c r="P14" s="8" t="str">
        <f>IF(OR(C14 = "",E14 = ""), "", IF(C14=E14,B14, ""))</f>
        <v/>
      </c>
      <c r="Q14" s="8" t="str">
        <f>IF(OR(C14 = "",E14 = ""), "", IF(C14=E14,F14, ""))</f>
        <v/>
      </c>
      <c r="R14" s="8" t="str">
        <f>IF(C14&gt;E14,F14, IF(E14&gt;C14,B14, ""))</f>
        <v>JAP</v>
      </c>
      <c r="S14" s="8" t="str">
        <f>IF(OR(C14 = "",E14 = ""), "", B14)</f>
        <v>BRA</v>
      </c>
      <c r="T14" s="8">
        <f>IF(C14 = "", "", C14)</f>
        <v>3</v>
      </c>
      <c r="U14" s="8" t="str">
        <f>IF(OR(C14 = "",E14 = ""), "", F14)</f>
        <v>JAP</v>
      </c>
      <c r="V14" s="8">
        <f>IF(E14 = "", "", E14)</f>
        <v>2</v>
      </c>
      <c r="W14" s="8">
        <f>IF(C14 = "", "", C14)</f>
        <v>3</v>
      </c>
    </row>
    <row r="15" spans="1:23" x14ac:dyDescent="0.25">
      <c r="B15" s="13" t="s">
        <v>22</v>
      </c>
      <c r="C15" s="14"/>
      <c r="D15" s="14"/>
      <c r="E15" s="14"/>
      <c r="F15" s="15"/>
      <c r="G15" s="16"/>
      <c r="H15" s="13" t="s">
        <v>7</v>
      </c>
      <c r="I15" s="13" t="s">
        <v>8</v>
      </c>
      <c r="J15" s="13" t="s">
        <v>9</v>
      </c>
      <c r="K15" s="17">
        <f>K3 + TIME(0,60,0)</f>
        <v>45501.395833333328</v>
      </c>
      <c r="M15" s="12" t="s">
        <v>10</v>
      </c>
      <c r="N15" s="12" t="s">
        <v>10</v>
      </c>
      <c r="O15" s="12" t="s">
        <v>11</v>
      </c>
      <c r="P15" s="12" t="s">
        <v>12</v>
      </c>
      <c r="Q15" s="12" t="s">
        <v>12</v>
      </c>
      <c r="R15" s="12" t="s">
        <v>13</v>
      </c>
      <c r="S15" s="12" t="s">
        <v>14</v>
      </c>
      <c r="T15" s="12" t="s">
        <v>15</v>
      </c>
      <c r="U15" s="12" t="s">
        <v>11</v>
      </c>
      <c r="V15" s="12" t="s">
        <v>16</v>
      </c>
      <c r="W15" s="12" t="s">
        <v>17</v>
      </c>
    </row>
    <row r="16" spans="1:23" x14ac:dyDescent="0.25">
      <c r="A16" s="9">
        <v>7</v>
      </c>
      <c r="B16" s="8" t="str">
        <f>VLOOKUP($A16, Equipes!$A$3:$B$9, 2, FALSE)</f>
        <v>ING</v>
      </c>
      <c r="C16" s="18">
        <v>0</v>
      </c>
      <c r="D16" s="10" t="s">
        <v>18</v>
      </c>
      <c r="E16" s="18">
        <v>1</v>
      </c>
      <c r="F16" s="11" t="str">
        <f>VLOOKUP($G16, Equipes!$A$3:$B$9, 2, FALSE)</f>
        <v>BUL</v>
      </c>
      <c r="G16" s="9">
        <v>4</v>
      </c>
      <c r="H16" s="8">
        <v>3</v>
      </c>
      <c r="I16" s="8" t="s">
        <v>19</v>
      </c>
      <c r="J16" s="8">
        <v>4</v>
      </c>
      <c r="M16" s="8" t="str">
        <f>IF(OR(C16 = "",E16 = ""), "", B16)</f>
        <v>ING</v>
      </c>
      <c r="N16" s="8" t="str">
        <f>IF(OR(C16 = "",E16 = ""), "", F16)</f>
        <v>BUL</v>
      </c>
      <c r="O16" s="8" t="str">
        <f>IF(C16&gt;E16,B16, IF(E16&gt;C16,F16, ""))</f>
        <v>BUL</v>
      </c>
      <c r="P16" s="8" t="str">
        <f>IF(OR(C16 = "",E16 = ""), "", IF(C16=E16,B16, ""))</f>
        <v/>
      </c>
      <c r="Q16" s="8" t="str">
        <f>IF(OR(C16 = "",E16 = ""), "", IF(C16=E16,F16, ""))</f>
        <v/>
      </c>
      <c r="R16" s="8" t="str">
        <f>IF(C16&gt;E16,F16, IF(E16&gt;C16,B16, ""))</f>
        <v>ING</v>
      </c>
      <c r="S16" s="8" t="str">
        <f>IF(OR(C16 = "",E16 = ""), "", B16)</f>
        <v>ING</v>
      </c>
      <c r="T16" s="8">
        <f>IF(C16 = "", "", C16)</f>
        <v>0</v>
      </c>
      <c r="U16" s="8" t="str">
        <f>IF(OR(C16 = "",E16 = ""), "", F16)</f>
        <v>BUL</v>
      </c>
      <c r="V16" s="8">
        <f>IF(E16 = "", "", E16)</f>
        <v>1</v>
      </c>
      <c r="W16" s="8">
        <f>IF(C16 = "", "", C16)</f>
        <v>0</v>
      </c>
    </row>
    <row r="17" spans="1:23" x14ac:dyDescent="0.25">
      <c r="A17" s="9">
        <v>6</v>
      </c>
      <c r="B17" s="19" t="str">
        <f>VLOOKUP($A17, Equipes!$A$3:$B$9, 2, FALSE)</f>
        <v>LIB</v>
      </c>
      <c r="C17" s="18">
        <v>0</v>
      </c>
      <c r="D17" s="20" t="s">
        <v>18</v>
      </c>
      <c r="E17" s="18">
        <v>1</v>
      </c>
      <c r="F17" s="21" t="str">
        <f>VLOOKUP($G17, Equipes!$A$3:$B$9, 2, FALSE)</f>
        <v>JAP</v>
      </c>
      <c r="G17" s="22">
        <v>3</v>
      </c>
      <c r="H17" s="19">
        <v>1</v>
      </c>
      <c r="I17" s="19" t="s">
        <v>19</v>
      </c>
      <c r="J17" s="19">
        <v>4</v>
      </c>
      <c r="K17" s="19"/>
      <c r="M17" s="8" t="str">
        <f>IF(OR(C17 = "",E17 = ""), "", B17)</f>
        <v>LIB</v>
      </c>
      <c r="N17" s="8" t="str">
        <f>IF(OR(C17 = "",E17 = ""), "", F17)</f>
        <v>JAP</v>
      </c>
      <c r="O17" s="8" t="str">
        <f>IF(C17&gt;E17,B17, IF(E17&gt;C17,F17, ""))</f>
        <v>JAP</v>
      </c>
      <c r="P17" s="8" t="str">
        <f>IF(OR(C17 = "",E17 = ""), "", IF(C17=E17,B17, ""))</f>
        <v/>
      </c>
      <c r="Q17" s="8" t="str">
        <f>IF(OR(C17 = "",E17 = ""), "", IF(C17=E17,F17, ""))</f>
        <v/>
      </c>
      <c r="R17" s="8" t="str">
        <f>IF(C17&gt;E17,F17, IF(E17&gt;C17,B17, ""))</f>
        <v>LIB</v>
      </c>
      <c r="S17" s="8" t="str">
        <f>IF(OR(C17 = "",E17 = ""), "", B17)</f>
        <v>LIB</v>
      </c>
      <c r="T17" s="8">
        <f>IF(C17 = "", "", C17)</f>
        <v>0</v>
      </c>
      <c r="U17" s="8" t="str">
        <f>IF(OR(C17 = "",E17 = ""), "", F17)</f>
        <v>JAP</v>
      </c>
      <c r="V17" s="8">
        <f>IF(E17 = "", "", E17)</f>
        <v>1</v>
      </c>
      <c r="W17" s="8">
        <f>IF(C17 = "", "", C17)</f>
        <v>0</v>
      </c>
    </row>
    <row r="18" spans="1:23" x14ac:dyDescent="0.25">
      <c r="A18" s="9">
        <v>5</v>
      </c>
      <c r="B18" s="8" t="str">
        <f>VLOOKUP($A18, Equipes!$A$3:$B$9, 2, FALSE)</f>
        <v>GAL</v>
      </c>
      <c r="C18" s="18">
        <v>3</v>
      </c>
      <c r="D18" s="10" t="s">
        <v>18</v>
      </c>
      <c r="E18" s="18">
        <v>3</v>
      </c>
      <c r="F18" s="11" t="str">
        <f>VLOOKUP($G18, Equipes!$A$3:$B$9, 2, FALSE)</f>
        <v>BRA</v>
      </c>
      <c r="G18" s="9">
        <v>2</v>
      </c>
      <c r="H18" s="8">
        <v>2</v>
      </c>
      <c r="I18" s="8" t="s">
        <v>19</v>
      </c>
      <c r="J18" s="8">
        <v>4</v>
      </c>
      <c r="M18" s="8" t="str">
        <f>IF(OR(C18 = "",E18 = ""), "", B18)</f>
        <v>GAL</v>
      </c>
      <c r="N18" s="8" t="str">
        <f>IF(OR(C18 = "",E18 = ""), "", F18)</f>
        <v>BRA</v>
      </c>
      <c r="O18" s="8" t="str">
        <f>IF(C18&gt;E18,B18, IF(E18&gt;C18,F18, ""))</f>
        <v/>
      </c>
      <c r="P18" s="8" t="str">
        <f>IF(OR(C18 = "",E18 = ""), "", IF(C18=E18,B18, ""))</f>
        <v>GAL</v>
      </c>
      <c r="Q18" s="8" t="str">
        <f>IF(OR(C18 = "",E18 = ""), "", IF(C18=E18,F18, ""))</f>
        <v>BRA</v>
      </c>
      <c r="R18" s="8" t="str">
        <f>IF(C18&gt;E18,F18, IF(E18&gt;C18,B18, ""))</f>
        <v/>
      </c>
      <c r="S18" s="8" t="str">
        <f>IF(OR(C18 = "",E18 = ""), "", B18)</f>
        <v>GAL</v>
      </c>
      <c r="T18" s="8">
        <f>IF(C18 = "", "", C18)</f>
        <v>3</v>
      </c>
      <c r="U18" s="8" t="str">
        <f>IF(OR(C18 = "",E18 = ""), "", F18)</f>
        <v>BRA</v>
      </c>
      <c r="V18" s="8">
        <f>IF(E18 = "", "", E18)</f>
        <v>3</v>
      </c>
      <c r="W18" s="8">
        <f>IF(C18 = "", "", C18)</f>
        <v>3</v>
      </c>
    </row>
    <row r="19" spans="1:23" x14ac:dyDescent="0.25">
      <c r="B19" s="13" t="s">
        <v>23</v>
      </c>
      <c r="C19" s="14"/>
      <c r="D19" s="14"/>
      <c r="E19" s="14"/>
      <c r="F19" s="15"/>
      <c r="G19" s="16"/>
      <c r="H19" s="13" t="s">
        <v>7</v>
      </c>
      <c r="I19" s="13" t="s">
        <v>8</v>
      </c>
      <c r="J19" s="13" t="s">
        <v>9</v>
      </c>
      <c r="K19" s="17">
        <f>K3 + TIME(0,80,0)</f>
        <v>45501.409722222219</v>
      </c>
      <c r="M19" s="12" t="s">
        <v>10</v>
      </c>
      <c r="N19" s="12" t="s">
        <v>10</v>
      </c>
      <c r="O19" s="12" t="s">
        <v>11</v>
      </c>
      <c r="P19" s="12" t="s">
        <v>12</v>
      </c>
      <c r="Q19" s="12" t="s">
        <v>12</v>
      </c>
      <c r="R19" s="12" t="s">
        <v>13</v>
      </c>
      <c r="S19" s="12" t="s">
        <v>14</v>
      </c>
      <c r="T19" s="12" t="s">
        <v>15</v>
      </c>
      <c r="U19" s="12" t="s">
        <v>11</v>
      </c>
      <c r="V19" s="12" t="s">
        <v>16</v>
      </c>
      <c r="W19" s="12" t="s">
        <v>17</v>
      </c>
    </row>
    <row r="20" spans="1:23" x14ac:dyDescent="0.25">
      <c r="A20" s="9">
        <v>1</v>
      </c>
      <c r="B20" s="8" t="str">
        <f>VLOOKUP($A20, Equipes!$A$3:$B$9, 2, FALSE)</f>
        <v>NZE</v>
      </c>
      <c r="C20" s="18">
        <v>0</v>
      </c>
      <c r="D20" s="10" t="s">
        <v>18</v>
      </c>
      <c r="E20" s="18">
        <v>3</v>
      </c>
      <c r="F20" s="11" t="str">
        <f>VLOOKUP($G20, Equipes!$A$3:$B$9, 2, FALSE)</f>
        <v>BUL</v>
      </c>
      <c r="G20" s="9">
        <v>4</v>
      </c>
      <c r="H20" s="8">
        <v>2</v>
      </c>
      <c r="I20" s="8" t="s">
        <v>19</v>
      </c>
      <c r="J20" s="8">
        <v>5</v>
      </c>
      <c r="M20" s="8" t="str">
        <f>IF(OR(C20 = "",E20 = ""), "", B20)</f>
        <v>NZE</v>
      </c>
      <c r="N20" s="8" t="str">
        <f>IF(OR(C20 = "",E20 = ""), "", F20)</f>
        <v>BUL</v>
      </c>
      <c r="O20" s="8" t="str">
        <f>IF(C20&gt;E20,B20, IF(E20&gt;C20,F20, ""))</f>
        <v>BUL</v>
      </c>
      <c r="P20" s="8" t="str">
        <f>IF(OR(C20 = "",E20 = ""), "", IF(C20=E20,B20, ""))</f>
        <v/>
      </c>
      <c r="Q20" s="8" t="str">
        <f>IF(OR(C20 = "",E20 = ""), "", IF(C20=E20,F20, ""))</f>
        <v/>
      </c>
      <c r="R20" s="8" t="str">
        <f>IF(C20&gt;E20,F20, IF(E20&gt;C20,B20, ""))</f>
        <v>NZE</v>
      </c>
      <c r="S20" s="8" t="str">
        <f>IF(OR(C20 = "",E20 = ""), "", B20)</f>
        <v>NZE</v>
      </c>
      <c r="T20" s="8">
        <f>IF(C20 = "", "", C20)</f>
        <v>0</v>
      </c>
      <c r="U20" s="8" t="str">
        <f>IF(OR(C20 = "",E20 = ""), "", F20)</f>
        <v>BUL</v>
      </c>
      <c r="V20" s="8">
        <f>IF(E20 = "", "", E20)</f>
        <v>3</v>
      </c>
      <c r="W20" s="8">
        <f>IF(C20 = "", "", C20)</f>
        <v>0</v>
      </c>
    </row>
    <row r="21" spans="1:23" x14ac:dyDescent="0.25">
      <c r="A21" s="9">
        <v>7</v>
      </c>
      <c r="B21" s="19" t="str">
        <f>VLOOKUP($A21, Equipes!$A$3:$B$9, 2, FALSE)</f>
        <v>ING</v>
      </c>
      <c r="C21" s="18">
        <v>0</v>
      </c>
      <c r="D21" s="20" t="s">
        <v>18</v>
      </c>
      <c r="E21" s="18">
        <v>4</v>
      </c>
      <c r="F21" s="21" t="str">
        <f>VLOOKUP($G21, Equipes!$A$3:$B$9, 2, FALSE)</f>
        <v>BRA</v>
      </c>
      <c r="G21" s="22">
        <v>2</v>
      </c>
      <c r="H21" s="19">
        <v>1</v>
      </c>
      <c r="I21" s="19" t="s">
        <v>19</v>
      </c>
      <c r="J21" s="19">
        <v>5</v>
      </c>
      <c r="K21" s="19"/>
      <c r="M21" s="8" t="str">
        <f>IF(OR(C21 = "",E21 = ""), "", B21)</f>
        <v>ING</v>
      </c>
      <c r="N21" s="8" t="str">
        <f>IF(OR(C21 = "",E21 = ""), "", F21)</f>
        <v>BRA</v>
      </c>
      <c r="O21" s="8" t="str">
        <f>IF(C21&gt;E21,B21, IF(E21&gt;C21,F21, ""))</f>
        <v>BRA</v>
      </c>
      <c r="P21" s="8" t="str">
        <f>IF(OR(C21 = "",E21 = ""), "", IF(C21=E21,B21, ""))</f>
        <v/>
      </c>
      <c r="Q21" s="8" t="str">
        <f>IF(OR(C21 = "",E21 = ""), "", IF(C21=E21,F21, ""))</f>
        <v/>
      </c>
      <c r="R21" s="8" t="str">
        <f>IF(C21&gt;E21,F21, IF(E21&gt;C21,B21, ""))</f>
        <v>ING</v>
      </c>
      <c r="S21" s="8" t="str">
        <f>IF(OR(C21 = "",E21 = ""), "", B21)</f>
        <v>ING</v>
      </c>
      <c r="T21" s="8">
        <f>IF(C21 = "", "", C21)</f>
        <v>0</v>
      </c>
      <c r="U21" s="8" t="str">
        <f>IF(OR(C21 = "",E21 = ""), "", F21)</f>
        <v>BRA</v>
      </c>
      <c r="V21" s="8">
        <f>IF(E21 = "", "", E21)</f>
        <v>4</v>
      </c>
      <c r="W21" s="8">
        <f>IF(C21 = "", "", C21)</f>
        <v>0</v>
      </c>
    </row>
    <row r="22" spans="1:23" x14ac:dyDescent="0.25">
      <c r="A22" s="9">
        <v>6</v>
      </c>
      <c r="B22" s="8" t="str">
        <f>VLOOKUP($A22, Equipes!$A$3:$B$9, 2, FALSE)</f>
        <v>LIB</v>
      </c>
      <c r="C22" s="18">
        <v>2</v>
      </c>
      <c r="D22" s="10" t="s">
        <v>18</v>
      </c>
      <c r="E22" s="18">
        <v>0</v>
      </c>
      <c r="F22" s="11" t="str">
        <f>VLOOKUP($G22, Equipes!$A$3:$B$9, 2, FALSE)</f>
        <v>GAL</v>
      </c>
      <c r="G22" s="9">
        <v>5</v>
      </c>
      <c r="H22" s="8">
        <v>3</v>
      </c>
      <c r="I22" s="8" t="s">
        <v>19</v>
      </c>
      <c r="J22" s="8">
        <v>5</v>
      </c>
      <c r="M22" s="8" t="str">
        <f>IF(OR(C22 = "",E22 = ""), "", B22)</f>
        <v>LIB</v>
      </c>
      <c r="N22" s="8" t="str">
        <f>IF(OR(C22 = "",E22 = ""), "", F22)</f>
        <v>GAL</v>
      </c>
      <c r="O22" s="8" t="str">
        <f>IF(C22&gt;E22,B22, IF(E22&gt;C22,F22, ""))</f>
        <v>LIB</v>
      </c>
      <c r="P22" s="8" t="str">
        <f>IF(OR(C22 = "",E22 = ""), "", IF(C22=E22,B22, ""))</f>
        <v/>
      </c>
      <c r="Q22" s="8" t="str">
        <f>IF(OR(C22 = "",E22 = ""), "", IF(C22=E22,F22, ""))</f>
        <v/>
      </c>
      <c r="R22" s="8" t="str">
        <f>IF(C22&gt;E22,F22, IF(E22&gt;C22,B22, ""))</f>
        <v>GAL</v>
      </c>
      <c r="S22" s="8" t="str">
        <f>IF(OR(C22 = "",E22 = ""), "", B22)</f>
        <v>LIB</v>
      </c>
      <c r="T22" s="8">
        <f>IF(C22 = "", "", C22)</f>
        <v>2</v>
      </c>
      <c r="U22" s="8" t="str">
        <f>IF(OR(C22 = "",E22 = ""), "", F22)</f>
        <v>GAL</v>
      </c>
      <c r="V22" s="8">
        <f>IF(E22 = "", "", E22)</f>
        <v>0</v>
      </c>
      <c r="W22" s="8">
        <f>IF(C22 = "", "", C22)</f>
        <v>2</v>
      </c>
    </row>
    <row r="23" spans="1:23" x14ac:dyDescent="0.25">
      <c r="B23" s="13" t="s">
        <v>24</v>
      </c>
      <c r="C23" s="14"/>
      <c r="D23" s="14"/>
      <c r="E23" s="14"/>
      <c r="F23" s="15"/>
      <c r="G23" s="16"/>
      <c r="H23" s="13" t="s">
        <v>7</v>
      </c>
      <c r="I23" s="13" t="s">
        <v>8</v>
      </c>
      <c r="J23" s="13" t="s">
        <v>9</v>
      </c>
      <c r="K23" s="17">
        <f>K3 + TIME(0,100,0)</f>
        <v>45501.423611111109</v>
      </c>
      <c r="M23" s="12" t="s">
        <v>10</v>
      </c>
      <c r="N23" s="12" t="s">
        <v>10</v>
      </c>
      <c r="O23" s="12" t="s">
        <v>11</v>
      </c>
      <c r="P23" s="12" t="s">
        <v>12</v>
      </c>
      <c r="Q23" s="12" t="s">
        <v>12</v>
      </c>
      <c r="R23" s="12" t="s">
        <v>13</v>
      </c>
      <c r="S23" s="12" t="s">
        <v>14</v>
      </c>
      <c r="T23" s="12" t="s">
        <v>15</v>
      </c>
      <c r="U23" s="12" t="s">
        <v>11</v>
      </c>
      <c r="V23" s="12" t="s">
        <v>16</v>
      </c>
      <c r="W23" s="12" t="s">
        <v>17</v>
      </c>
    </row>
    <row r="24" spans="1:23" x14ac:dyDescent="0.25">
      <c r="A24" s="9">
        <v>1</v>
      </c>
      <c r="B24" s="8" t="str">
        <f>VLOOKUP($A24, Equipes!$A$3:$B$9, 2, FALSE)</f>
        <v>NZE</v>
      </c>
      <c r="C24" s="18">
        <v>2</v>
      </c>
      <c r="D24" s="10" t="s">
        <v>18</v>
      </c>
      <c r="E24" s="18">
        <v>2</v>
      </c>
      <c r="F24" s="11" t="str">
        <f>VLOOKUP($G24, Equipes!$A$3:$B$9, 2, FALSE)</f>
        <v>JAP</v>
      </c>
      <c r="G24" s="9">
        <v>3</v>
      </c>
      <c r="H24" s="8">
        <v>1</v>
      </c>
      <c r="I24" s="8" t="s">
        <v>19</v>
      </c>
      <c r="J24" s="8">
        <v>6</v>
      </c>
      <c r="M24" s="8" t="str">
        <f>IF(OR(C24 = "",E24 = ""), "", B24)</f>
        <v>NZE</v>
      </c>
      <c r="N24" s="8" t="str">
        <f>IF(OR(C24 = "",E24 = ""), "", F24)</f>
        <v>JAP</v>
      </c>
      <c r="O24" s="8" t="str">
        <f>IF(C24&gt;E24,B24, IF(E24&gt;C24,F24, ""))</f>
        <v/>
      </c>
      <c r="P24" s="8" t="str">
        <f>IF(OR(C24 = "",E24 = ""), "", IF(C24=E24,B24, ""))</f>
        <v>NZE</v>
      </c>
      <c r="Q24" s="8" t="str">
        <f>IF(OR(C24 = "",E24 = ""), "", IF(C24=E24,F24, ""))</f>
        <v>JAP</v>
      </c>
      <c r="R24" s="8" t="str">
        <f>IF(C24&gt;E24,F24, IF(E24&gt;C24,B24, ""))</f>
        <v/>
      </c>
      <c r="S24" s="8" t="str">
        <f>IF(OR(C24 = "",E24 = ""), "", B24)</f>
        <v>NZE</v>
      </c>
      <c r="T24" s="8">
        <f>IF(C24 = "", "", C24)</f>
        <v>2</v>
      </c>
      <c r="U24" s="8" t="str">
        <f>IF(OR(C24 = "",E24 = ""), "", F24)</f>
        <v>JAP</v>
      </c>
      <c r="V24" s="8">
        <f>IF(E24 = "", "", E24)</f>
        <v>2</v>
      </c>
      <c r="W24" s="8">
        <f>IF(C24 = "", "", C24)</f>
        <v>2</v>
      </c>
    </row>
    <row r="25" spans="1:23" x14ac:dyDescent="0.25">
      <c r="A25" s="9">
        <v>4</v>
      </c>
      <c r="B25" s="19" t="str">
        <f>VLOOKUP($A25, Equipes!$A$3:$B$9, 2, FALSE)</f>
        <v>BUL</v>
      </c>
      <c r="C25" s="18">
        <v>1</v>
      </c>
      <c r="D25" s="20" t="s">
        <v>18</v>
      </c>
      <c r="E25" s="18">
        <v>2</v>
      </c>
      <c r="F25" s="21" t="str">
        <f>VLOOKUP($G25, Equipes!$A$3:$B$9, 2, FALSE)</f>
        <v>BRA</v>
      </c>
      <c r="G25" s="22">
        <v>2</v>
      </c>
      <c r="H25" s="19">
        <v>2</v>
      </c>
      <c r="I25" s="19" t="s">
        <v>19</v>
      </c>
      <c r="J25" s="19">
        <v>6</v>
      </c>
      <c r="K25" s="19"/>
      <c r="M25" s="8" t="str">
        <f>IF(OR(C25 = "",E25 = ""), "", B25)</f>
        <v>BUL</v>
      </c>
      <c r="N25" s="8" t="str">
        <f>IF(OR(C25 = "",E25 = ""), "", F25)</f>
        <v>BRA</v>
      </c>
      <c r="O25" s="8" t="str">
        <f>IF(C25&gt;E25,B25, IF(E25&gt;C25,F25, ""))</f>
        <v>BRA</v>
      </c>
      <c r="P25" s="8" t="str">
        <f>IF(OR(C25 = "",E25 = ""), "", IF(C25=E25,B25, ""))</f>
        <v/>
      </c>
      <c r="Q25" s="8" t="str">
        <f>IF(OR(C25 = "",E25 = ""), "", IF(C25=E25,F25, ""))</f>
        <v/>
      </c>
      <c r="R25" s="8" t="str">
        <f>IF(C25&gt;E25,F25, IF(E25&gt;C25,B25, ""))</f>
        <v>BUL</v>
      </c>
      <c r="S25" s="8" t="str">
        <f>IF(OR(C25 = "",E25 = ""), "", B25)</f>
        <v>BUL</v>
      </c>
      <c r="T25" s="8">
        <f>IF(C25 = "", "", C25)</f>
        <v>1</v>
      </c>
      <c r="U25" s="8" t="str">
        <f>IF(OR(C25 = "",E25 = ""), "", F25)</f>
        <v>BRA</v>
      </c>
      <c r="V25" s="8">
        <f>IF(E25 = "", "", E25)</f>
        <v>2</v>
      </c>
      <c r="W25" s="8">
        <f>IF(C25 = "", "", C25)</f>
        <v>1</v>
      </c>
    </row>
    <row r="26" spans="1:23" x14ac:dyDescent="0.25">
      <c r="A26" s="9">
        <v>7</v>
      </c>
      <c r="B26" s="8" t="str">
        <f>VLOOKUP($A26, Equipes!$A$3:$B$9, 2, FALSE)</f>
        <v>ING</v>
      </c>
      <c r="C26" s="18">
        <v>0</v>
      </c>
      <c r="D26" s="10" t="s">
        <v>18</v>
      </c>
      <c r="E26" s="18">
        <v>2</v>
      </c>
      <c r="F26" s="11" t="str">
        <f>VLOOKUP($G26, Equipes!$A$3:$B$9, 2, FALSE)</f>
        <v>LIB</v>
      </c>
      <c r="G26" s="9">
        <v>6</v>
      </c>
      <c r="H26" s="8">
        <v>3</v>
      </c>
      <c r="I26" s="8" t="s">
        <v>19</v>
      </c>
      <c r="J26" s="8">
        <v>6</v>
      </c>
      <c r="M26" s="8" t="str">
        <f>IF(OR(C26 = "",E26 = ""), "", B26)</f>
        <v>ING</v>
      </c>
      <c r="N26" s="8" t="str">
        <f>IF(OR(C26 = "",E26 = ""), "", F26)</f>
        <v>LIB</v>
      </c>
      <c r="O26" s="8" t="str">
        <f>IF(C26&gt;E26,B26, IF(E26&gt;C26,F26, ""))</f>
        <v>LIB</v>
      </c>
      <c r="P26" s="8" t="str">
        <f>IF(OR(C26 = "",E26 = ""), "", IF(C26=E26,B26, ""))</f>
        <v/>
      </c>
      <c r="Q26" s="8" t="str">
        <f>IF(OR(C26 = "",E26 = ""), "", IF(C26=E26,F26, ""))</f>
        <v/>
      </c>
      <c r="R26" s="8" t="str">
        <f>IF(C26&gt;E26,F26, IF(E26&gt;C26,B26, ""))</f>
        <v>ING</v>
      </c>
      <c r="S26" s="8" t="str">
        <f>IF(OR(C26 = "",E26 = ""), "", B26)</f>
        <v>ING</v>
      </c>
      <c r="T26" s="8">
        <f>IF(C26 = "", "", C26)</f>
        <v>0</v>
      </c>
      <c r="U26" s="8" t="str">
        <f>IF(OR(C26 = "",E26 = ""), "", F26)</f>
        <v>LIB</v>
      </c>
      <c r="V26" s="8">
        <f>IF(E26 = "", "", E26)</f>
        <v>2</v>
      </c>
      <c r="W26" s="8">
        <f>IF(C26 = "", "", C26)</f>
        <v>0</v>
      </c>
    </row>
    <row r="27" spans="1:23" x14ac:dyDescent="0.25">
      <c r="B27" s="13" t="s">
        <v>25</v>
      </c>
      <c r="C27" s="14"/>
      <c r="D27" s="14"/>
      <c r="E27" s="14"/>
      <c r="F27" s="15"/>
      <c r="G27" s="16"/>
      <c r="H27" s="13" t="s">
        <v>7</v>
      </c>
      <c r="I27" s="13" t="s">
        <v>8</v>
      </c>
      <c r="J27" s="13" t="s">
        <v>9</v>
      </c>
      <c r="K27" s="17">
        <f>K3 + TIME(0,120,0)</f>
        <v>45501.4375</v>
      </c>
      <c r="M27" s="12" t="s">
        <v>10</v>
      </c>
      <c r="N27" s="12" t="s">
        <v>10</v>
      </c>
      <c r="O27" s="12" t="s">
        <v>11</v>
      </c>
      <c r="P27" s="12" t="s">
        <v>12</v>
      </c>
      <c r="Q27" s="12" t="s">
        <v>12</v>
      </c>
      <c r="R27" s="12" t="s">
        <v>13</v>
      </c>
      <c r="S27" s="12" t="s">
        <v>14</v>
      </c>
      <c r="T27" s="12" t="s">
        <v>15</v>
      </c>
      <c r="U27" s="12" t="s">
        <v>11</v>
      </c>
      <c r="V27" s="12" t="s">
        <v>16</v>
      </c>
      <c r="W27" s="12" t="s">
        <v>17</v>
      </c>
    </row>
    <row r="28" spans="1:23" x14ac:dyDescent="0.25">
      <c r="A28" s="9">
        <v>1</v>
      </c>
      <c r="B28" s="8" t="str">
        <f>VLOOKUP($A28, Equipes!$A$3:$B$9, 2, FALSE)</f>
        <v>NZE</v>
      </c>
      <c r="C28" s="18">
        <v>1</v>
      </c>
      <c r="D28" s="10" t="s">
        <v>18</v>
      </c>
      <c r="E28" s="18">
        <v>1</v>
      </c>
      <c r="F28" s="11" t="str">
        <f>VLOOKUP($G28, Equipes!$A$3:$B$9, 2, FALSE)</f>
        <v>BRA</v>
      </c>
      <c r="G28" s="9">
        <v>2</v>
      </c>
      <c r="H28" s="8">
        <v>3</v>
      </c>
      <c r="I28" s="8" t="s">
        <v>19</v>
      </c>
      <c r="J28" s="8">
        <v>7</v>
      </c>
      <c r="M28" s="8" t="str">
        <f>IF(OR(C28 = "",E28 = ""), "", B28)</f>
        <v>NZE</v>
      </c>
      <c r="N28" s="8" t="str">
        <f>IF(OR(C28 = "",E28 = ""), "", F28)</f>
        <v>BRA</v>
      </c>
      <c r="O28" s="8" t="str">
        <f>IF(C28&gt;E28,B28, IF(E28&gt;C28,F28, ""))</f>
        <v/>
      </c>
      <c r="P28" s="8" t="str">
        <f>IF(OR(C28 = "",E28 = ""), "", IF(C28=E28,B28, ""))</f>
        <v>NZE</v>
      </c>
      <c r="Q28" s="8" t="str">
        <f>IF(OR(C28 = "",E28 = ""), "", IF(C28=E28,F28, ""))</f>
        <v>BRA</v>
      </c>
      <c r="R28" s="8" t="str">
        <f>IF(C28&gt;E28,F28, IF(E28&gt;C28,B28, ""))</f>
        <v/>
      </c>
      <c r="S28" s="8" t="str">
        <f>IF(OR(C28 = "",E28 = ""), "", B28)</f>
        <v>NZE</v>
      </c>
      <c r="T28" s="8">
        <f>IF(C28 = "", "", C28)</f>
        <v>1</v>
      </c>
      <c r="U28" s="8" t="str">
        <f>IF(OR(C28 = "",E28 = ""), "", F28)</f>
        <v>BRA</v>
      </c>
      <c r="V28" s="8">
        <f>IF(E28 = "", "", E28)</f>
        <v>1</v>
      </c>
      <c r="W28" s="8">
        <f>IF(C28 = "", "", C28)</f>
        <v>1</v>
      </c>
    </row>
    <row r="29" spans="1:23" x14ac:dyDescent="0.25">
      <c r="A29" s="9">
        <v>3</v>
      </c>
      <c r="B29" s="19" t="str">
        <f>VLOOKUP($A29, Equipes!$A$3:$B$9, 2, FALSE)</f>
        <v>JAP</v>
      </c>
      <c r="C29" s="18">
        <v>3</v>
      </c>
      <c r="D29" s="20" t="s">
        <v>18</v>
      </c>
      <c r="E29" s="18">
        <v>0</v>
      </c>
      <c r="F29" s="21" t="str">
        <f>VLOOKUP($G29, Equipes!$A$3:$B$9, 2, FALSE)</f>
        <v>GAL</v>
      </c>
      <c r="G29" s="22">
        <v>5</v>
      </c>
      <c r="H29" s="19">
        <v>1</v>
      </c>
      <c r="I29" s="19" t="s">
        <v>19</v>
      </c>
      <c r="J29" s="19">
        <v>7</v>
      </c>
      <c r="K29" s="19"/>
      <c r="M29" s="8" t="str">
        <f>IF(OR(C29 = "",E29 = ""), "", B29)</f>
        <v>JAP</v>
      </c>
      <c r="N29" s="8" t="str">
        <f>IF(OR(C29 = "",E29 = ""), "", F29)</f>
        <v>GAL</v>
      </c>
      <c r="O29" s="8" t="str">
        <f>IF(C29&gt;E29,B29, IF(E29&gt;C29,F29, ""))</f>
        <v>JAP</v>
      </c>
      <c r="P29" s="8" t="str">
        <f>IF(OR(C29 = "",E29 = ""), "", IF(C29=E29,B29, ""))</f>
        <v/>
      </c>
      <c r="Q29" s="8" t="str">
        <f>IF(OR(C29 = "",E29 = ""), "", IF(C29=E29,F29, ""))</f>
        <v/>
      </c>
      <c r="R29" s="8" t="str">
        <f>IF(C29&gt;E29,F29, IF(E29&gt;C29,B29, ""))</f>
        <v>GAL</v>
      </c>
      <c r="S29" s="8" t="str">
        <f>IF(OR(C29 = "",E29 = ""), "", B29)</f>
        <v>JAP</v>
      </c>
      <c r="T29" s="8">
        <f>IF(C29 = "", "", C29)</f>
        <v>3</v>
      </c>
      <c r="U29" s="8" t="str">
        <f>IF(OR(C29 = "",E29 = ""), "", F29)</f>
        <v>GAL</v>
      </c>
      <c r="V29" s="8">
        <f>IF(E29 = "", "", E29)</f>
        <v>0</v>
      </c>
      <c r="W29" s="8">
        <f>IF(C29 = "", "", C29)</f>
        <v>3</v>
      </c>
    </row>
    <row r="30" spans="1:23" x14ac:dyDescent="0.25">
      <c r="A30" s="9">
        <v>4</v>
      </c>
      <c r="B30" s="8" t="str">
        <f>VLOOKUP($A30, Equipes!$A$3:$B$9, 2, FALSE)</f>
        <v>BUL</v>
      </c>
      <c r="C30" s="18">
        <v>2</v>
      </c>
      <c r="D30" s="10" t="s">
        <v>18</v>
      </c>
      <c r="E30" s="18">
        <v>3</v>
      </c>
      <c r="F30" s="11" t="str">
        <f>VLOOKUP($G30, Equipes!$A$3:$B$9, 2, FALSE)</f>
        <v>LIB</v>
      </c>
      <c r="G30" s="9">
        <v>6</v>
      </c>
      <c r="H30" s="8">
        <v>2</v>
      </c>
      <c r="I30" s="8" t="s">
        <v>19</v>
      </c>
      <c r="J30" s="8">
        <v>7</v>
      </c>
      <c r="M30" s="8" t="str">
        <f>IF(OR(C30 = "",E30 = ""), "", B30)</f>
        <v>BUL</v>
      </c>
      <c r="N30" s="8" t="str">
        <f>IF(OR(C30 = "",E30 = ""), "", F30)</f>
        <v>LIB</v>
      </c>
      <c r="O30" s="8" t="str">
        <f>IF(C30&gt;E30,B30, IF(E30&gt;C30,F30, ""))</f>
        <v>LIB</v>
      </c>
      <c r="P30" s="8" t="str">
        <f>IF(OR(C30 = "",E30 = ""), "", IF(C30=E30,B30, ""))</f>
        <v/>
      </c>
      <c r="Q30" s="8" t="str">
        <f>IF(OR(C30 = "",E30 = ""), "", IF(C30=E30,F30, ""))</f>
        <v/>
      </c>
      <c r="R30" s="8" t="str">
        <f>IF(C30&gt;E30,F30, IF(E30&gt;C30,B30, ""))</f>
        <v>BUL</v>
      </c>
      <c r="S30" s="8" t="str">
        <f>IF(OR(C30 = "",E30 = ""), "", B30)</f>
        <v>BUL</v>
      </c>
      <c r="T30" s="8">
        <f>IF(C30 = "", "", C30)</f>
        <v>2</v>
      </c>
      <c r="U30" s="8" t="str">
        <f>IF(OR(C30 = "",E30 = ""), "", F30)</f>
        <v>LIB</v>
      </c>
      <c r="V30" s="8">
        <f>IF(E30 = "", "", E30)</f>
        <v>3</v>
      </c>
      <c r="W30" s="8">
        <f>IF(C30 = "", "", C30)</f>
        <v>2</v>
      </c>
    </row>
  </sheetData>
  <sheetProtection algorithmName="SHA-512" hashValue="7ggZsqihfCxti3pJ+KyLC9fmY1KgzEZOZZSMFN9by50xkElbvva7v47GGPcwEgWlycj6K32XD11MuE7c/49xSA==" saltValue="RdB7bjsyE89Nn5Xe6vsDdw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4E851-796B-45C4-9624-23E8A23EEAC6}">
  <dimension ref="A1:S12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5" style="24" customWidth="1"/>
    <col min="2" max="2" width="3.5703125" style="24" customWidth="1"/>
    <col min="3" max="3" width="7.140625" style="24" customWidth="1"/>
    <col min="4" max="4" width="20.7109375" style="25" customWidth="1"/>
    <col min="5" max="13" width="7.140625" style="24" customWidth="1"/>
    <col min="14" max="14" width="10.7109375" style="24" customWidth="1"/>
    <col min="15" max="17" width="9.140625" style="26"/>
    <col min="18" max="16384" width="9.140625" style="23"/>
  </cols>
  <sheetData>
    <row r="1" spans="1:19" ht="20.25" x14ac:dyDescent="0.3">
      <c r="B1" s="2" t="s">
        <v>26</v>
      </c>
      <c r="S1" s="23" t="s">
        <v>35</v>
      </c>
    </row>
    <row r="2" spans="1:19" ht="12.75" x14ac:dyDescent="0.2">
      <c r="B2" s="3" t="s">
        <v>1</v>
      </c>
      <c r="S2" s="23">
        <f>SUM($G$6:$G$12)</f>
        <v>42</v>
      </c>
    </row>
    <row r="3" spans="1:19" x14ac:dyDescent="0.15">
      <c r="E3" s="27">
        <v>100000000</v>
      </c>
      <c r="F3" s="27">
        <v>100000</v>
      </c>
      <c r="H3" s="27">
        <v>10000</v>
      </c>
      <c r="K3" s="27">
        <v>1</v>
      </c>
      <c r="M3" s="27">
        <v>100</v>
      </c>
    </row>
    <row r="5" spans="1:19" ht="25.5" x14ac:dyDescent="0.5">
      <c r="A5" s="24" t="s">
        <v>27</v>
      </c>
      <c r="B5" s="24" t="s">
        <v>19</v>
      </c>
      <c r="C5" s="28" t="s">
        <v>19</v>
      </c>
      <c r="D5" s="29" t="s">
        <v>28</v>
      </c>
      <c r="E5" s="31" t="s">
        <v>29</v>
      </c>
      <c r="F5" s="31" t="s">
        <v>30</v>
      </c>
      <c r="G5" s="31" t="s">
        <v>10</v>
      </c>
      <c r="H5" s="31" t="s">
        <v>11</v>
      </c>
      <c r="I5" s="31" t="s">
        <v>12</v>
      </c>
      <c r="J5" s="31" t="s">
        <v>13</v>
      </c>
      <c r="K5" s="31" t="s">
        <v>31</v>
      </c>
      <c r="L5" s="31" t="s">
        <v>32</v>
      </c>
      <c r="M5" s="31" t="s">
        <v>33</v>
      </c>
      <c r="N5" s="30" t="s">
        <v>34</v>
      </c>
    </row>
    <row r="6" spans="1:19" x14ac:dyDescent="0.15">
      <c r="A6" s="24" t="str">
        <f t="shared" ref="A6:A12" ca="1" si="0">CONCATENATE(C6,B6)</f>
        <v>5A</v>
      </c>
      <c r="B6" s="24" t="s">
        <v>19</v>
      </c>
      <c r="C6" s="24">
        <f t="shared" ref="C6:C12" ca="1" si="1">IF(SUM($G$6:$G$12)=0,0,_xlfn.RANK.EQ(N6,$N$6:$N$12))</f>
        <v>5</v>
      </c>
      <c r="D6" s="25" t="str">
        <f>VLOOKUP($O6, Equipes!$A$3:$B$9, 2, FALSE)</f>
        <v>NZE</v>
      </c>
      <c r="E6" s="32">
        <f t="shared" ref="E6:E12" si="2">IF(G6=0,0,(F6)/(G6*3))</f>
        <v>0.33333333333333331</v>
      </c>
      <c r="F6" s="24">
        <f t="shared" ref="F6:F12" si="3">(H6*3)+(I6*1)</f>
        <v>6</v>
      </c>
      <c r="G6" s="24">
        <f>COUNTIF(Jogos!$M$1:$N$30, $D6)</f>
        <v>6</v>
      </c>
      <c r="H6" s="24">
        <f>COUNTIF(Jogos!$O$1:$O$30, $D6)</f>
        <v>1</v>
      </c>
      <c r="I6" s="24">
        <f>COUNTIF(Jogos!$P$1:$Q$30, $D6)</f>
        <v>3</v>
      </c>
      <c r="J6" s="24">
        <f>COUNTIF(Jogos!$R$1:$R$30, $D6)</f>
        <v>2</v>
      </c>
      <c r="K6" s="24">
        <f ca="1">SUMIF(Jogos!$S$1:$T$30, $D6, Jogos!$T$1:$T$30)+SUMIF(Jogos!$U$1:$V$30, $D6, Jogos!$V$1:$V$30)</f>
        <v>6</v>
      </c>
      <c r="L6" s="24">
        <f ca="1">SUMIF(Jogos!$S$1:$V$30, $D6, Jogos!$V$1:$V$30)+SUMIF(Jogos!$U$1:$W$30, $D6, Jogos!$W$1:$W$30)</f>
        <v>9</v>
      </c>
      <c r="M6" s="24">
        <f t="shared" ref="M6:M12" ca="1" si="4">K6-L6</f>
        <v>-3</v>
      </c>
      <c r="N6" s="24">
        <f t="shared" ref="N6:N12" ca="1" si="5">(E6*E$3+F6*F$3+H6*H$3+M6*M$3+K6*K$3)/(E$3/100)-ROW(N6)/E$3</f>
        <v>33.943039273333333</v>
      </c>
      <c r="O6" s="26">
        <v>1</v>
      </c>
      <c r="P6" s="26">
        <f t="shared" ref="P6:P12" ca="1" si="6">(E6*E$3+F6*F$3+H6*H$3+M6*M$3+K6*K$3)/(E$3/100)</f>
        <v>33.943039333333331</v>
      </c>
      <c r="Q6" s="26">
        <f t="shared" ref="Q6:Q12" ca="1" si="7">IF(SUM($G$6:$G$12)=0,0,_xlfn.RANK.EQ(P6,$P$6:$P$12))</f>
        <v>5</v>
      </c>
    </row>
    <row r="7" spans="1:19" x14ac:dyDescent="0.15">
      <c r="A7" s="24" t="str">
        <f t="shared" ca="1" si="0"/>
        <v>1A</v>
      </c>
      <c r="B7" s="24" t="s">
        <v>19</v>
      </c>
      <c r="C7" s="24">
        <f t="shared" ca="1" si="1"/>
        <v>1</v>
      </c>
      <c r="D7" s="25" t="str">
        <f>VLOOKUP($O7, Equipes!$A$3:$B$9, 2, FALSE)</f>
        <v>BRA</v>
      </c>
      <c r="E7" s="32">
        <f t="shared" si="2"/>
        <v>0.77777777777777779</v>
      </c>
      <c r="F7" s="24">
        <f t="shared" si="3"/>
        <v>14</v>
      </c>
      <c r="G7" s="24">
        <f>COUNTIF(Jogos!$M$1:$N$30, $D7)</f>
        <v>6</v>
      </c>
      <c r="H7" s="24">
        <f>COUNTIF(Jogos!$O$1:$O$30, $D7)</f>
        <v>4</v>
      </c>
      <c r="I7" s="24">
        <f>COUNTIF(Jogos!$P$1:$Q$30, $D7)</f>
        <v>2</v>
      </c>
      <c r="J7" s="24">
        <f>COUNTIF(Jogos!$R$1:$R$30, $D7)</f>
        <v>0</v>
      </c>
      <c r="K7" s="24">
        <f ca="1">SUMIF(Jogos!$S$1:$T$30, $D7, Jogos!$T$1:$T$30)+SUMIF(Jogos!$U$1:$V$30, $D7, Jogos!$V$1:$V$30)</f>
        <v>15</v>
      </c>
      <c r="L7" s="24">
        <f ca="1">SUMIF(Jogos!$S$1:$V$30, $D7, Jogos!$V$1:$V$30)+SUMIF(Jogos!$U$1:$W$30, $D7, Jogos!$W$1:$W$30)</f>
        <v>8</v>
      </c>
      <c r="M7" s="24">
        <f t="shared" ca="1" si="4"/>
        <v>7</v>
      </c>
      <c r="N7" s="24">
        <f t="shared" ca="1" si="5"/>
        <v>79.218492707777784</v>
      </c>
      <c r="O7" s="26">
        <v>2</v>
      </c>
      <c r="P7" s="26">
        <f t="shared" ca="1" si="6"/>
        <v>79.218492777777783</v>
      </c>
      <c r="Q7" s="26">
        <f t="shared" ca="1" si="7"/>
        <v>1</v>
      </c>
    </row>
    <row r="8" spans="1:19" x14ac:dyDescent="0.15">
      <c r="A8" s="24" t="str">
        <f t="shared" ca="1" si="0"/>
        <v>4A</v>
      </c>
      <c r="B8" s="24" t="s">
        <v>19</v>
      </c>
      <c r="C8" s="24">
        <f t="shared" ca="1" si="1"/>
        <v>4</v>
      </c>
      <c r="D8" s="25" t="str">
        <f>VLOOKUP($O8, Equipes!$A$3:$B$9, 2, FALSE)</f>
        <v>JAP</v>
      </c>
      <c r="E8" s="32">
        <f t="shared" si="2"/>
        <v>0.3888888888888889</v>
      </c>
      <c r="F8" s="24">
        <f t="shared" si="3"/>
        <v>7</v>
      </c>
      <c r="G8" s="24">
        <f>COUNTIF(Jogos!$M$1:$N$30, $D8)</f>
        <v>6</v>
      </c>
      <c r="H8" s="24">
        <f>COUNTIF(Jogos!$O$1:$O$30, $D8)</f>
        <v>2</v>
      </c>
      <c r="I8" s="24">
        <f>COUNTIF(Jogos!$P$1:$Q$30, $D8)</f>
        <v>1</v>
      </c>
      <c r="J8" s="24">
        <f>COUNTIF(Jogos!$R$1:$R$30, $D8)</f>
        <v>3</v>
      </c>
      <c r="K8" s="24">
        <f ca="1">SUMIF(Jogos!$S$1:$T$30, $D8, Jogos!$T$1:$T$30)+SUMIF(Jogos!$U$1:$V$30, $D8, Jogos!$V$1:$V$30)</f>
        <v>8</v>
      </c>
      <c r="L8" s="24">
        <f ca="1">SUMIF(Jogos!$S$1:$V$30, $D8, Jogos!$V$1:$V$30)+SUMIF(Jogos!$U$1:$W$30, $D8, Jogos!$W$1:$W$30)</f>
        <v>7</v>
      </c>
      <c r="M8" s="24">
        <f t="shared" ca="1" si="4"/>
        <v>1</v>
      </c>
      <c r="N8" s="24">
        <f t="shared" ca="1" si="5"/>
        <v>39.60899680888889</v>
      </c>
      <c r="O8" s="26">
        <v>3</v>
      </c>
      <c r="P8" s="26">
        <f t="shared" ca="1" si="6"/>
        <v>39.608996888888889</v>
      </c>
      <c r="Q8" s="26">
        <f t="shared" ca="1" si="7"/>
        <v>4</v>
      </c>
    </row>
    <row r="9" spans="1:19" x14ac:dyDescent="0.15">
      <c r="A9" s="24" t="str">
        <f t="shared" ca="1" si="0"/>
        <v>2A</v>
      </c>
      <c r="B9" s="24" t="s">
        <v>19</v>
      </c>
      <c r="C9" s="24">
        <f t="shared" ca="1" si="1"/>
        <v>2</v>
      </c>
      <c r="D9" s="25" t="str">
        <f>VLOOKUP($O9, Equipes!$A$3:$B$9, 2, FALSE)</f>
        <v>BUL</v>
      </c>
      <c r="E9" s="32">
        <f t="shared" si="2"/>
        <v>0.55555555555555558</v>
      </c>
      <c r="F9" s="24">
        <f t="shared" si="3"/>
        <v>10</v>
      </c>
      <c r="G9" s="24">
        <f>COUNTIF(Jogos!$M$1:$N$30, $D9)</f>
        <v>6</v>
      </c>
      <c r="H9" s="24">
        <f>COUNTIF(Jogos!$O$1:$O$30, $D9)</f>
        <v>3</v>
      </c>
      <c r="I9" s="24">
        <f>COUNTIF(Jogos!$P$1:$Q$30, $D9)</f>
        <v>1</v>
      </c>
      <c r="J9" s="24">
        <f>COUNTIF(Jogos!$R$1:$R$30, $D9)</f>
        <v>2</v>
      </c>
      <c r="K9" s="24">
        <f ca="1">SUMIF(Jogos!$S$1:$T$30, $D9, Jogos!$T$1:$T$30)+SUMIF(Jogos!$U$1:$V$30, $D9, Jogos!$V$1:$V$30)</f>
        <v>9</v>
      </c>
      <c r="L9" s="24">
        <f ca="1">SUMIF(Jogos!$S$1:$V$30, $D9, Jogos!$V$1:$V$30)+SUMIF(Jogos!$U$1:$W$30, $D9, Jogos!$W$1:$W$30)</f>
        <v>6</v>
      </c>
      <c r="M9" s="24">
        <f t="shared" ca="1" si="4"/>
        <v>3</v>
      </c>
      <c r="N9" s="24">
        <f t="shared" ca="1" si="5"/>
        <v>56.585864465555559</v>
      </c>
      <c r="O9" s="26">
        <v>4</v>
      </c>
      <c r="P9" s="26">
        <f t="shared" ca="1" si="6"/>
        <v>56.58586455555556</v>
      </c>
      <c r="Q9" s="26">
        <f t="shared" ca="1" si="7"/>
        <v>2</v>
      </c>
    </row>
    <row r="10" spans="1:19" x14ac:dyDescent="0.15">
      <c r="A10" s="24" t="str">
        <f t="shared" ca="1" si="0"/>
        <v>6A</v>
      </c>
      <c r="B10" s="24" t="s">
        <v>19</v>
      </c>
      <c r="C10" s="24">
        <f t="shared" ca="1" si="1"/>
        <v>6</v>
      </c>
      <c r="D10" s="25" t="str">
        <f>VLOOKUP($O10, Equipes!$A$3:$B$9, 2, FALSE)</f>
        <v>GAL</v>
      </c>
      <c r="E10" s="32">
        <f t="shared" si="2"/>
        <v>0.33333333333333331</v>
      </c>
      <c r="F10" s="24">
        <f t="shared" si="3"/>
        <v>6</v>
      </c>
      <c r="G10" s="24">
        <f>COUNTIF(Jogos!$M$1:$N$30, $D10)</f>
        <v>6</v>
      </c>
      <c r="H10" s="24">
        <f>COUNTIF(Jogos!$O$1:$O$30, $D10)</f>
        <v>1</v>
      </c>
      <c r="I10" s="24">
        <f>COUNTIF(Jogos!$P$1:$Q$30, $D10)</f>
        <v>3</v>
      </c>
      <c r="J10" s="24">
        <f>COUNTIF(Jogos!$R$1:$R$30, $D10)</f>
        <v>2</v>
      </c>
      <c r="K10" s="24">
        <f ca="1">SUMIF(Jogos!$S$1:$T$30, $D10, Jogos!$T$1:$T$30)+SUMIF(Jogos!$U$1:$V$30, $D10, Jogos!$V$1:$V$30)</f>
        <v>6</v>
      </c>
      <c r="L10" s="24">
        <f ca="1">SUMIF(Jogos!$S$1:$V$30, $D10, Jogos!$V$1:$V$30)+SUMIF(Jogos!$U$1:$W$30, $D10, Jogos!$W$1:$W$30)</f>
        <v>10</v>
      </c>
      <c r="M10" s="24">
        <f t="shared" ca="1" si="4"/>
        <v>-4</v>
      </c>
      <c r="N10" s="24">
        <f t="shared" ca="1" si="5"/>
        <v>33.942939233333327</v>
      </c>
      <c r="O10" s="26">
        <v>5</v>
      </c>
      <c r="P10" s="26">
        <f t="shared" ca="1" si="6"/>
        <v>33.942939333333328</v>
      </c>
      <c r="Q10" s="26">
        <f t="shared" ca="1" si="7"/>
        <v>6</v>
      </c>
    </row>
    <row r="11" spans="1:19" x14ac:dyDescent="0.15">
      <c r="A11" s="24" t="str">
        <f t="shared" ca="1" si="0"/>
        <v>3A</v>
      </c>
      <c r="B11" s="24" t="s">
        <v>19</v>
      </c>
      <c r="C11" s="24">
        <f t="shared" ca="1" si="1"/>
        <v>3</v>
      </c>
      <c r="D11" s="25" t="str">
        <f>VLOOKUP($O11, Equipes!$A$3:$B$9, 2, FALSE)</f>
        <v>LIB</v>
      </c>
      <c r="E11" s="32">
        <f t="shared" si="2"/>
        <v>0.5</v>
      </c>
      <c r="F11" s="24">
        <f t="shared" si="3"/>
        <v>9</v>
      </c>
      <c r="G11" s="24">
        <f>COUNTIF(Jogos!$M$1:$N$30, $D11)</f>
        <v>6</v>
      </c>
      <c r="H11" s="24">
        <f>COUNTIF(Jogos!$O$1:$O$30, $D11)</f>
        <v>3</v>
      </c>
      <c r="I11" s="24">
        <f>COUNTIF(Jogos!$P$1:$Q$30, $D11)</f>
        <v>0</v>
      </c>
      <c r="J11" s="24">
        <f>COUNTIF(Jogos!$R$1:$R$30, $D11)</f>
        <v>3</v>
      </c>
      <c r="K11" s="24">
        <f ca="1">SUMIF(Jogos!$S$1:$T$30, $D11, Jogos!$T$1:$T$30)+SUMIF(Jogos!$U$1:$V$30, $D11, Jogos!$V$1:$V$30)</f>
        <v>9</v>
      </c>
      <c r="L11" s="24">
        <f ca="1">SUMIF(Jogos!$S$1:$V$30, $D11, Jogos!$V$1:$V$30)+SUMIF(Jogos!$U$1:$W$30, $D11, Jogos!$W$1:$W$30)</f>
        <v>7</v>
      </c>
      <c r="M11" s="24">
        <f t="shared" ca="1" si="4"/>
        <v>2</v>
      </c>
      <c r="N11" s="24">
        <f t="shared" ca="1" si="5"/>
        <v>50.930208889999996</v>
      </c>
      <c r="O11" s="26">
        <v>6</v>
      </c>
      <c r="P11" s="26">
        <f t="shared" ca="1" si="6"/>
        <v>50.930208999999998</v>
      </c>
      <c r="Q11" s="26">
        <f t="shared" ca="1" si="7"/>
        <v>3</v>
      </c>
    </row>
    <row r="12" spans="1:19" x14ac:dyDescent="0.15">
      <c r="A12" s="24" t="str">
        <f t="shared" ca="1" si="0"/>
        <v>7A</v>
      </c>
      <c r="B12" s="24" t="s">
        <v>19</v>
      </c>
      <c r="C12" s="24">
        <f t="shared" ca="1" si="1"/>
        <v>7</v>
      </c>
      <c r="D12" s="25" t="str">
        <f>VLOOKUP($O12, Equipes!$A$3:$B$9, 2, FALSE)</f>
        <v>ING</v>
      </c>
      <c r="E12" s="32">
        <f t="shared" si="2"/>
        <v>0.27777777777777779</v>
      </c>
      <c r="F12" s="24">
        <f t="shared" si="3"/>
        <v>5</v>
      </c>
      <c r="G12" s="24">
        <f>COUNTIF(Jogos!$M$1:$N$30, $D12)</f>
        <v>6</v>
      </c>
      <c r="H12" s="24">
        <f>COUNTIF(Jogos!$O$1:$O$30, $D12)</f>
        <v>1</v>
      </c>
      <c r="I12" s="24">
        <f>COUNTIF(Jogos!$P$1:$Q$30, $D12)</f>
        <v>2</v>
      </c>
      <c r="J12" s="24">
        <f>COUNTIF(Jogos!$R$1:$R$30, $D12)</f>
        <v>3</v>
      </c>
      <c r="K12" s="24">
        <f ca="1">SUMIF(Jogos!$S$1:$T$30, $D12, Jogos!$T$1:$T$30)+SUMIF(Jogos!$U$1:$V$30, $D12, Jogos!$V$1:$V$30)</f>
        <v>3</v>
      </c>
      <c r="L12" s="24">
        <f ca="1">SUMIF(Jogos!$S$1:$V$30, $D12, Jogos!$V$1:$V$30)+SUMIF(Jogos!$U$1:$W$30, $D12, Jogos!$W$1:$W$30)</f>
        <v>9</v>
      </c>
      <c r="M12" s="24">
        <f t="shared" ca="1" si="4"/>
        <v>-6</v>
      </c>
      <c r="N12" s="24">
        <f t="shared" ca="1" si="5"/>
        <v>28.287180657777782</v>
      </c>
      <c r="O12" s="26">
        <v>7</v>
      </c>
      <c r="P12" s="26">
        <f t="shared" ca="1" si="6"/>
        <v>28.287180777777781</v>
      </c>
      <c r="Q12" s="26">
        <f t="shared" ca="1" si="7"/>
        <v>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2C54-1EC2-4A47-846C-16F93BD0DBBF}">
  <dimension ref="A1:M10"/>
  <sheetViews>
    <sheetView showGridLines="0" workbookViewId="0">
      <pane ySplit="1" topLeftCell="A2" activePane="bottomLeft" state="frozen"/>
      <selection pane="bottomLeft" activeCell="H13" sqref="H13"/>
    </sheetView>
  </sheetViews>
  <sheetFormatPr defaultRowHeight="17.25" x14ac:dyDescent="0.3"/>
  <cols>
    <col min="1" max="1" width="1.7109375" style="34" customWidth="1"/>
    <col min="2" max="2" width="7.7109375" style="51" customWidth="1"/>
    <col min="3" max="3" width="7.7109375" style="36" customWidth="1"/>
    <col min="4" max="12" width="8.7109375" style="37" customWidth="1"/>
    <col min="13" max="13" width="9.140625" style="38"/>
    <col min="14" max="16384" width="9.140625" style="33"/>
  </cols>
  <sheetData>
    <row r="1" spans="1:13" ht="20.25" x14ac:dyDescent="0.3">
      <c r="B1" s="35" t="s">
        <v>36</v>
      </c>
    </row>
    <row r="2" spans="1:13" x14ac:dyDescent="0.3">
      <c r="B2" s="39" t="s">
        <v>1</v>
      </c>
    </row>
    <row r="3" spans="1:13" x14ac:dyDescent="0.3">
      <c r="B3" s="40" t="s">
        <v>19</v>
      </c>
      <c r="C3" s="41" t="s">
        <v>28</v>
      </c>
      <c r="D3" s="42" t="s">
        <v>29</v>
      </c>
      <c r="E3" s="42" t="s">
        <v>30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31</v>
      </c>
      <c r="K3" s="42" t="s">
        <v>32</v>
      </c>
      <c r="L3" s="42" t="s">
        <v>33</v>
      </c>
    </row>
    <row r="4" spans="1:13" x14ac:dyDescent="0.3">
      <c r="A4" s="34">
        <v>1</v>
      </c>
      <c r="B4" s="43">
        <f ca="1">IFERROR(VLOOKUP($A4,ClassGrupFases!$C$6:$Q$13,15,FALSE),"")</f>
        <v>1</v>
      </c>
      <c r="C4" s="44" t="str">
        <f ca="1">IFERROR(VLOOKUP($A4,ClassGrupFases!$C$6:$Q$13,2,FALSE),"")</f>
        <v>BRA</v>
      </c>
      <c r="D4" s="45">
        <f ca="1">IFERROR(VLOOKUP($A4,ClassGrupFases!$C$6:$Q$13,3,FALSE),"")</f>
        <v>0.77777777777777779</v>
      </c>
      <c r="E4" s="46">
        <f ca="1">IFERROR(VLOOKUP($A4,ClassGrupFases!$C$6:$Q$13,4,FALSE),"")</f>
        <v>14</v>
      </c>
      <c r="F4" s="46">
        <f ca="1">IFERROR(VLOOKUP($A4,ClassGrupFases!$C$6:$Q$13,5,FALSE),"")</f>
        <v>6</v>
      </c>
      <c r="G4" s="46">
        <f ca="1">IFERROR(VLOOKUP($A4,ClassGrupFases!$C$6:$Q$13,6,FALSE),"")</f>
        <v>4</v>
      </c>
      <c r="H4" s="46">
        <f ca="1">IFERROR(VLOOKUP($A4,ClassGrupFases!$C$6:$Q$13,7,FALSE),"")</f>
        <v>2</v>
      </c>
      <c r="I4" s="46">
        <f ca="1">IFERROR(VLOOKUP($A4,ClassGrupFases!$C$6:$Q$13,8,FALSE),"")</f>
        <v>0</v>
      </c>
      <c r="J4" s="46">
        <f ca="1">IFERROR(VLOOKUP($A4,ClassGrupFases!$C$6:$Q$13,9,FALSE),"")</f>
        <v>15</v>
      </c>
      <c r="K4" s="46">
        <f ca="1">IFERROR(VLOOKUP($A4,ClassGrupFases!$C$6:$Q$13,10,FALSE),"")</f>
        <v>8</v>
      </c>
      <c r="L4" s="46">
        <f ca="1">IFERROR(VLOOKUP($A4,ClassGrupFases!$C$6:$Q$13,11,FALSE),"")</f>
        <v>7</v>
      </c>
      <c r="M4" s="38">
        <f ca="1">IFERROR(VLOOKUP($A4,ClassGrupFases!$C$6:$Q$13,1,FALSE),"")</f>
        <v>1</v>
      </c>
    </row>
    <row r="5" spans="1:13" x14ac:dyDescent="0.3">
      <c r="A5" s="34">
        <v>2</v>
      </c>
      <c r="B5" s="43">
        <f ca="1">IFERROR(VLOOKUP($A5,ClassGrupFases!$C$6:$Q$13,15,FALSE),"")</f>
        <v>2</v>
      </c>
      <c r="C5" s="44" t="str">
        <f ca="1">IFERROR(VLOOKUP($A5,ClassGrupFases!$C$6:$Q$13,2,FALSE),"")</f>
        <v>BUL</v>
      </c>
      <c r="D5" s="45">
        <f ca="1">IFERROR(VLOOKUP($A5,ClassGrupFases!$C$6:$Q$13,3,FALSE),"")</f>
        <v>0.55555555555555558</v>
      </c>
      <c r="E5" s="46">
        <f ca="1">IFERROR(VLOOKUP($A5,ClassGrupFases!$C$6:$Q$13,4,FALSE),"")</f>
        <v>10</v>
      </c>
      <c r="F5" s="46">
        <f ca="1">IFERROR(VLOOKUP($A5,ClassGrupFases!$C$6:$Q$13,5,FALSE),"")</f>
        <v>6</v>
      </c>
      <c r="G5" s="46">
        <f ca="1">IFERROR(VLOOKUP($A5,ClassGrupFases!$C$6:$Q$13,6,FALSE),"")</f>
        <v>3</v>
      </c>
      <c r="H5" s="46">
        <f ca="1">IFERROR(VLOOKUP($A5,ClassGrupFases!$C$6:$Q$13,7,FALSE),"")</f>
        <v>1</v>
      </c>
      <c r="I5" s="46">
        <f ca="1">IFERROR(VLOOKUP($A5,ClassGrupFases!$C$6:$Q$13,8,FALSE),"")</f>
        <v>2</v>
      </c>
      <c r="J5" s="46">
        <f ca="1">IFERROR(VLOOKUP($A5,ClassGrupFases!$C$6:$Q$13,9,FALSE),"")</f>
        <v>9</v>
      </c>
      <c r="K5" s="46">
        <f ca="1">IFERROR(VLOOKUP($A5,ClassGrupFases!$C$6:$Q$13,10,FALSE),"")</f>
        <v>6</v>
      </c>
      <c r="L5" s="46">
        <f ca="1">IFERROR(VLOOKUP($A5,ClassGrupFases!$C$6:$Q$13,11,FALSE),"")</f>
        <v>3</v>
      </c>
      <c r="M5" s="38">
        <f ca="1">IFERROR(VLOOKUP($A5,ClassGrupFases!$C$6:$Q$13,1,FALSE),"")</f>
        <v>2</v>
      </c>
    </row>
    <row r="6" spans="1:13" x14ac:dyDescent="0.3">
      <c r="A6" s="34">
        <v>3</v>
      </c>
      <c r="B6" s="43">
        <f ca="1">IFERROR(VLOOKUP($A6,ClassGrupFases!$C$6:$Q$13,15,FALSE),"")</f>
        <v>3</v>
      </c>
      <c r="C6" s="44" t="str">
        <f ca="1">IFERROR(VLOOKUP($A6,ClassGrupFases!$C$6:$Q$13,2,FALSE),"")</f>
        <v>LIB</v>
      </c>
      <c r="D6" s="45">
        <f ca="1">IFERROR(VLOOKUP($A6,ClassGrupFases!$C$6:$Q$13,3,FALSE),"")</f>
        <v>0.5</v>
      </c>
      <c r="E6" s="46">
        <f ca="1">IFERROR(VLOOKUP($A6,ClassGrupFases!$C$6:$Q$13,4,FALSE),"")</f>
        <v>9</v>
      </c>
      <c r="F6" s="46">
        <f ca="1">IFERROR(VLOOKUP($A6,ClassGrupFases!$C$6:$Q$13,5,FALSE),"")</f>
        <v>6</v>
      </c>
      <c r="G6" s="46">
        <f ca="1">IFERROR(VLOOKUP($A6,ClassGrupFases!$C$6:$Q$13,6,FALSE),"")</f>
        <v>3</v>
      </c>
      <c r="H6" s="46">
        <f ca="1">IFERROR(VLOOKUP($A6,ClassGrupFases!$C$6:$Q$13,7,FALSE),"")</f>
        <v>0</v>
      </c>
      <c r="I6" s="46">
        <f ca="1">IFERROR(VLOOKUP($A6,ClassGrupFases!$C$6:$Q$13,8,FALSE),"")</f>
        <v>3</v>
      </c>
      <c r="J6" s="46">
        <f ca="1">IFERROR(VLOOKUP($A6,ClassGrupFases!$C$6:$Q$13,9,FALSE),"")</f>
        <v>9</v>
      </c>
      <c r="K6" s="46">
        <f ca="1">IFERROR(VLOOKUP($A6,ClassGrupFases!$C$6:$Q$13,10,FALSE),"")</f>
        <v>7</v>
      </c>
      <c r="L6" s="46">
        <f ca="1">IFERROR(VLOOKUP($A6,ClassGrupFases!$C$6:$Q$13,11,FALSE),"")</f>
        <v>2</v>
      </c>
      <c r="M6" s="38">
        <f ca="1">IFERROR(VLOOKUP($A6,ClassGrupFases!$C$6:$Q$13,1,FALSE),"")</f>
        <v>3</v>
      </c>
    </row>
    <row r="7" spans="1:13" x14ac:dyDescent="0.3">
      <c r="A7" s="34">
        <v>4</v>
      </c>
      <c r="B7" s="43">
        <f ca="1">IFERROR(VLOOKUP($A7,ClassGrupFases!$C$6:$Q$13,15,FALSE),"")</f>
        <v>4</v>
      </c>
      <c r="C7" s="44" t="str">
        <f ca="1">IFERROR(VLOOKUP($A7,ClassGrupFases!$C$6:$Q$13,2,FALSE),"")</f>
        <v>JAP</v>
      </c>
      <c r="D7" s="45">
        <f ca="1">IFERROR(VLOOKUP($A7,ClassGrupFases!$C$6:$Q$13,3,FALSE),"")</f>
        <v>0.3888888888888889</v>
      </c>
      <c r="E7" s="46">
        <f ca="1">IFERROR(VLOOKUP($A7,ClassGrupFases!$C$6:$Q$13,4,FALSE),"")</f>
        <v>7</v>
      </c>
      <c r="F7" s="46">
        <f ca="1">IFERROR(VLOOKUP($A7,ClassGrupFases!$C$6:$Q$13,5,FALSE),"")</f>
        <v>6</v>
      </c>
      <c r="G7" s="46">
        <f ca="1">IFERROR(VLOOKUP($A7,ClassGrupFases!$C$6:$Q$13,6,FALSE),"")</f>
        <v>2</v>
      </c>
      <c r="H7" s="46">
        <f ca="1">IFERROR(VLOOKUP($A7,ClassGrupFases!$C$6:$Q$13,7,FALSE),"")</f>
        <v>1</v>
      </c>
      <c r="I7" s="46">
        <f ca="1">IFERROR(VLOOKUP($A7,ClassGrupFases!$C$6:$Q$13,8,FALSE),"")</f>
        <v>3</v>
      </c>
      <c r="J7" s="46">
        <f ca="1">IFERROR(VLOOKUP($A7,ClassGrupFases!$C$6:$Q$13,9,FALSE),"")</f>
        <v>8</v>
      </c>
      <c r="K7" s="46">
        <f ca="1">IFERROR(VLOOKUP($A7,ClassGrupFases!$C$6:$Q$13,10,FALSE),"")</f>
        <v>7</v>
      </c>
      <c r="L7" s="46">
        <f ca="1">IFERROR(VLOOKUP($A7,ClassGrupFases!$C$6:$Q$13,11,FALSE),"")</f>
        <v>1</v>
      </c>
      <c r="M7" s="38">
        <f ca="1">IFERROR(VLOOKUP($A7,ClassGrupFases!$C$6:$Q$13,1,FALSE),"")</f>
        <v>4</v>
      </c>
    </row>
    <row r="8" spans="1:13" x14ac:dyDescent="0.3">
      <c r="A8" s="34">
        <v>5</v>
      </c>
      <c r="B8" s="43">
        <f ca="1">IFERROR(VLOOKUP($A8,ClassGrupFases!$C$6:$Q$13,15,FALSE),"")</f>
        <v>5</v>
      </c>
      <c r="C8" s="44" t="str">
        <f ca="1">IFERROR(VLOOKUP($A8,ClassGrupFases!$C$6:$Q$13,2,FALSE),"")</f>
        <v>NZE</v>
      </c>
      <c r="D8" s="45">
        <f ca="1">IFERROR(VLOOKUP($A8,ClassGrupFases!$C$6:$Q$13,3,FALSE),"")</f>
        <v>0.33333333333333331</v>
      </c>
      <c r="E8" s="46">
        <f ca="1">IFERROR(VLOOKUP($A8,ClassGrupFases!$C$6:$Q$13,4,FALSE),"")</f>
        <v>6</v>
      </c>
      <c r="F8" s="46">
        <f ca="1">IFERROR(VLOOKUP($A8,ClassGrupFases!$C$6:$Q$13,5,FALSE),"")</f>
        <v>6</v>
      </c>
      <c r="G8" s="46">
        <f ca="1">IFERROR(VLOOKUP($A8,ClassGrupFases!$C$6:$Q$13,6,FALSE),"")</f>
        <v>1</v>
      </c>
      <c r="H8" s="46">
        <f ca="1">IFERROR(VLOOKUP($A8,ClassGrupFases!$C$6:$Q$13,7,FALSE),"")</f>
        <v>3</v>
      </c>
      <c r="I8" s="46">
        <f ca="1">IFERROR(VLOOKUP($A8,ClassGrupFases!$C$6:$Q$13,8,FALSE),"")</f>
        <v>2</v>
      </c>
      <c r="J8" s="46">
        <f ca="1">IFERROR(VLOOKUP($A8,ClassGrupFases!$C$6:$Q$13,9,FALSE),"")</f>
        <v>6</v>
      </c>
      <c r="K8" s="46">
        <f ca="1">IFERROR(VLOOKUP($A8,ClassGrupFases!$C$6:$Q$13,10,FALSE),"")</f>
        <v>9</v>
      </c>
      <c r="L8" s="46">
        <f ca="1">IFERROR(VLOOKUP($A8,ClassGrupFases!$C$6:$Q$13,11,FALSE),"")</f>
        <v>-3</v>
      </c>
      <c r="M8" s="38">
        <f ca="1">IFERROR(VLOOKUP($A8,ClassGrupFases!$C$6:$Q$13,1,FALSE),"")</f>
        <v>5</v>
      </c>
    </row>
    <row r="9" spans="1:13" x14ac:dyDescent="0.3">
      <c r="A9" s="34">
        <v>6</v>
      </c>
      <c r="B9" s="43">
        <f ca="1">IFERROR(VLOOKUP($A9,ClassGrupFases!$C$6:$Q$13,15,FALSE),"")</f>
        <v>6</v>
      </c>
      <c r="C9" s="44" t="str">
        <f ca="1">IFERROR(VLOOKUP($A9,ClassGrupFases!$C$6:$Q$13,2,FALSE),"")</f>
        <v>GAL</v>
      </c>
      <c r="D9" s="45">
        <f ca="1">IFERROR(VLOOKUP($A9,ClassGrupFases!$C$6:$Q$13,3,FALSE),"")</f>
        <v>0.33333333333333331</v>
      </c>
      <c r="E9" s="46">
        <f ca="1">IFERROR(VLOOKUP($A9,ClassGrupFases!$C$6:$Q$13,4,FALSE),"")</f>
        <v>6</v>
      </c>
      <c r="F9" s="46">
        <f ca="1">IFERROR(VLOOKUP($A9,ClassGrupFases!$C$6:$Q$13,5,FALSE),"")</f>
        <v>6</v>
      </c>
      <c r="G9" s="46">
        <f ca="1">IFERROR(VLOOKUP($A9,ClassGrupFases!$C$6:$Q$13,6,FALSE),"")</f>
        <v>1</v>
      </c>
      <c r="H9" s="46">
        <f ca="1">IFERROR(VLOOKUP($A9,ClassGrupFases!$C$6:$Q$13,7,FALSE),"")</f>
        <v>3</v>
      </c>
      <c r="I9" s="46">
        <f ca="1">IFERROR(VLOOKUP($A9,ClassGrupFases!$C$6:$Q$13,8,FALSE),"")</f>
        <v>2</v>
      </c>
      <c r="J9" s="46">
        <f ca="1">IFERROR(VLOOKUP($A9,ClassGrupFases!$C$6:$Q$13,9,FALSE),"")</f>
        <v>6</v>
      </c>
      <c r="K9" s="46">
        <f ca="1">IFERROR(VLOOKUP($A9,ClassGrupFases!$C$6:$Q$13,10,FALSE),"")</f>
        <v>10</v>
      </c>
      <c r="L9" s="46">
        <f ca="1">IFERROR(VLOOKUP($A9,ClassGrupFases!$C$6:$Q$13,11,FALSE),"")</f>
        <v>-4</v>
      </c>
      <c r="M9" s="38">
        <f ca="1">IFERROR(VLOOKUP($A9,ClassGrupFases!$C$6:$Q$13,1,FALSE),"")</f>
        <v>6</v>
      </c>
    </row>
    <row r="10" spans="1:13" x14ac:dyDescent="0.3">
      <c r="A10" s="34">
        <v>7</v>
      </c>
      <c r="B10" s="47">
        <f ca="1">IFERROR(VLOOKUP($A10,ClassGrupFases!$C$6:$Q$13,15,FALSE),"")</f>
        <v>7</v>
      </c>
      <c r="C10" s="48" t="str">
        <f ca="1">IFERROR(VLOOKUP($A10,ClassGrupFases!$C$6:$Q$13,2,FALSE),"")</f>
        <v>ING</v>
      </c>
      <c r="D10" s="49">
        <f ca="1">IFERROR(VLOOKUP($A10,ClassGrupFases!$C$6:$Q$13,3,FALSE),"")</f>
        <v>0.27777777777777779</v>
      </c>
      <c r="E10" s="50">
        <f ca="1">IFERROR(VLOOKUP($A10,ClassGrupFases!$C$6:$Q$13,4,FALSE),"")</f>
        <v>5</v>
      </c>
      <c r="F10" s="50">
        <f ca="1">IFERROR(VLOOKUP($A10,ClassGrupFases!$C$6:$Q$13,5,FALSE),"")</f>
        <v>6</v>
      </c>
      <c r="G10" s="50">
        <f ca="1">IFERROR(VLOOKUP($A10,ClassGrupFases!$C$6:$Q$13,6,FALSE),"")</f>
        <v>1</v>
      </c>
      <c r="H10" s="50">
        <f ca="1">IFERROR(VLOOKUP($A10,ClassGrupFases!$C$6:$Q$13,7,FALSE),"")</f>
        <v>2</v>
      </c>
      <c r="I10" s="50">
        <f ca="1">IFERROR(VLOOKUP($A10,ClassGrupFases!$C$6:$Q$13,8,FALSE),"")</f>
        <v>3</v>
      </c>
      <c r="J10" s="50">
        <f ca="1">IFERROR(VLOOKUP($A10,ClassGrupFases!$C$6:$Q$13,9,FALSE),"")</f>
        <v>3</v>
      </c>
      <c r="K10" s="50">
        <f ca="1">IFERROR(VLOOKUP($A10,ClassGrupFases!$C$6:$Q$13,10,FALSE),"")</f>
        <v>9</v>
      </c>
      <c r="L10" s="50">
        <f ca="1">IFERROR(VLOOKUP($A10,ClassGrupFases!$C$6:$Q$13,11,FALSE),"")</f>
        <v>-6</v>
      </c>
      <c r="M10" s="38">
        <f ca="1">IFERROR(VLOOKUP($A10,ClassGrupFases!$C$6:$Q$13,1,FALSE),"")</f>
        <v>7</v>
      </c>
    </row>
  </sheetData>
  <sheetProtection algorithmName="SHA-512" hashValue="5pttaxxsDhWmA5r54Gh9zlLJKduCNLvTW9YifzMS2YX7V6vknAlN/Cjzf6NLse4cH59qYkdiOISpzKf+VJfVSQ==" saltValue="jgMHMky8v2folbFbRsr3z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Equipes</vt:lpstr>
      <vt:lpstr>Grupos</vt:lpstr>
      <vt:lpstr>Jogos</vt:lpstr>
      <vt:lpstr>ClassGrupFases</vt:lpstr>
      <vt:lpstr>Classificação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dcterms:created xsi:type="dcterms:W3CDTF">2024-07-27T20:19:07Z</dcterms:created>
  <dcterms:modified xsi:type="dcterms:W3CDTF">2024-08-01T19:00:40Z</dcterms:modified>
</cp:coreProperties>
</file>