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ARCB\Temporadas\ARCB WORLD\WORLD 2025\"/>
    </mc:Choice>
  </mc:AlternateContent>
  <xr:revisionPtr revIDLastSave="0" documentId="13_ncr:1_{1DC1D335-380A-4969-8C4B-75A0D281A5AA}" xr6:coauthVersionLast="45" xr6:coauthVersionMax="45" xr10:uidLastSave="{00000000-0000-0000-0000-000000000000}"/>
  <bookViews>
    <workbookView xWindow="-120" yWindow="-120" windowWidth="20730" windowHeight="11310" activeTab="4" xr2:uid="{0C9A7E89-1463-4906-895B-FB31ADCB5E82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D7" i="4"/>
  <c r="D6" i="4"/>
  <c r="V79" i="3"/>
  <c r="W79" i="3"/>
  <c r="T79" i="3"/>
  <c r="R79" i="3"/>
  <c r="Q79" i="3"/>
  <c r="P79" i="3"/>
  <c r="O79" i="3"/>
  <c r="U79" i="3"/>
  <c r="N79" i="3"/>
  <c r="S79" i="3"/>
  <c r="M79" i="3"/>
  <c r="F79" i="3"/>
  <c r="B79" i="3"/>
  <c r="V78" i="3"/>
  <c r="W78" i="3"/>
  <c r="T78" i="3"/>
  <c r="R78" i="3"/>
  <c r="Q78" i="3"/>
  <c r="P78" i="3"/>
  <c r="O78" i="3"/>
  <c r="U78" i="3"/>
  <c r="N78" i="3"/>
  <c r="S78" i="3"/>
  <c r="M78" i="3"/>
  <c r="F78" i="3"/>
  <c r="B78" i="3"/>
  <c r="V77" i="3"/>
  <c r="W77" i="3"/>
  <c r="T77" i="3"/>
  <c r="R77" i="3"/>
  <c r="Q77" i="3"/>
  <c r="P77" i="3"/>
  <c r="O77" i="3"/>
  <c r="U77" i="3"/>
  <c r="N77" i="3"/>
  <c r="S77" i="3"/>
  <c r="M77" i="3"/>
  <c r="F77" i="3"/>
  <c r="B77" i="3"/>
  <c r="V76" i="3"/>
  <c r="W76" i="3"/>
  <c r="T76" i="3"/>
  <c r="R76" i="3"/>
  <c r="Q76" i="3"/>
  <c r="P76" i="3"/>
  <c r="O76" i="3"/>
  <c r="U76" i="3"/>
  <c r="N76" i="3"/>
  <c r="S76" i="3"/>
  <c r="M76" i="3"/>
  <c r="F76" i="3"/>
  <c r="B76" i="3"/>
  <c r="V75" i="3"/>
  <c r="W75" i="3"/>
  <c r="T75" i="3"/>
  <c r="R75" i="3"/>
  <c r="Q75" i="3"/>
  <c r="P75" i="3"/>
  <c r="O75" i="3"/>
  <c r="U75" i="3"/>
  <c r="N75" i="3"/>
  <c r="S75" i="3"/>
  <c r="M75" i="3"/>
  <c r="F75" i="3"/>
  <c r="B75" i="3"/>
  <c r="V74" i="3"/>
  <c r="W74" i="3"/>
  <c r="T74" i="3"/>
  <c r="R74" i="3"/>
  <c r="Q74" i="3"/>
  <c r="P74" i="3"/>
  <c r="O74" i="3"/>
  <c r="U74" i="3"/>
  <c r="N74" i="3"/>
  <c r="S74" i="3"/>
  <c r="M74" i="3"/>
  <c r="F74" i="3"/>
  <c r="B74" i="3"/>
  <c r="K73" i="3"/>
  <c r="V72" i="3"/>
  <c r="W72" i="3"/>
  <c r="T72" i="3"/>
  <c r="R72" i="3"/>
  <c r="Q72" i="3"/>
  <c r="P72" i="3"/>
  <c r="O72" i="3"/>
  <c r="U72" i="3"/>
  <c r="N72" i="3"/>
  <c r="S72" i="3"/>
  <c r="M72" i="3"/>
  <c r="F72" i="3"/>
  <c r="B72" i="3"/>
  <c r="V71" i="3"/>
  <c r="W71" i="3"/>
  <c r="T71" i="3"/>
  <c r="R71" i="3"/>
  <c r="Q71" i="3"/>
  <c r="P71" i="3"/>
  <c r="O71" i="3"/>
  <c r="U71" i="3"/>
  <c r="N71" i="3"/>
  <c r="S71" i="3"/>
  <c r="M71" i="3"/>
  <c r="F71" i="3"/>
  <c r="B71" i="3"/>
  <c r="V70" i="3"/>
  <c r="W70" i="3"/>
  <c r="T70" i="3"/>
  <c r="R70" i="3"/>
  <c r="Q70" i="3"/>
  <c r="P70" i="3"/>
  <c r="O70" i="3"/>
  <c r="U70" i="3"/>
  <c r="N70" i="3"/>
  <c r="S70" i="3"/>
  <c r="M70" i="3"/>
  <c r="F70" i="3"/>
  <c r="B70" i="3"/>
  <c r="V69" i="3"/>
  <c r="W69" i="3"/>
  <c r="T69" i="3"/>
  <c r="R69" i="3"/>
  <c r="Q69" i="3"/>
  <c r="P69" i="3"/>
  <c r="O69" i="3"/>
  <c r="U69" i="3"/>
  <c r="N69" i="3"/>
  <c r="S69" i="3"/>
  <c r="M69" i="3"/>
  <c r="F69" i="3"/>
  <c r="B69" i="3"/>
  <c r="V68" i="3"/>
  <c r="W68" i="3"/>
  <c r="T68" i="3"/>
  <c r="R68" i="3"/>
  <c r="Q68" i="3"/>
  <c r="P68" i="3"/>
  <c r="O68" i="3"/>
  <c r="U68" i="3"/>
  <c r="N68" i="3"/>
  <c r="S68" i="3"/>
  <c r="M68" i="3"/>
  <c r="F68" i="3"/>
  <c r="B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K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V63" i="3"/>
  <c r="W63" i="3"/>
  <c r="T63" i="3"/>
  <c r="R63" i="3"/>
  <c r="Q63" i="3"/>
  <c r="P63" i="3"/>
  <c r="O63" i="3"/>
  <c r="U63" i="3"/>
  <c r="N63" i="3"/>
  <c r="S63" i="3"/>
  <c r="M63" i="3"/>
  <c r="F63" i="3"/>
  <c r="B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K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V57" i="3"/>
  <c r="W57" i="3"/>
  <c r="T57" i="3"/>
  <c r="R57" i="3"/>
  <c r="Q57" i="3"/>
  <c r="P57" i="3"/>
  <c r="O57" i="3"/>
  <c r="U57" i="3"/>
  <c r="N57" i="3"/>
  <c r="S57" i="3"/>
  <c r="M57" i="3"/>
  <c r="F57" i="3"/>
  <c r="B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K52" i="3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K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K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K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K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K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5" i="2"/>
  <c r="B14" i="2"/>
  <c r="B13" i="2"/>
  <c r="B12" i="2"/>
  <c r="B11" i="2"/>
  <c r="B10" i="2"/>
  <c r="B9" i="2"/>
  <c r="B8" i="2"/>
  <c r="B7" i="2"/>
  <c r="B6" i="2"/>
  <c r="B5" i="2"/>
  <c r="B4" i="2"/>
  <c r="K6" i="4" l="1"/>
  <c r="I10" i="4"/>
  <c r="K14" i="4"/>
  <c r="J9" i="4"/>
  <c r="L7" i="4"/>
  <c r="J11" i="4"/>
  <c r="K15" i="4"/>
  <c r="G10" i="4"/>
  <c r="H11" i="4"/>
  <c r="I8" i="4"/>
  <c r="K12" i="4"/>
  <c r="K16" i="4"/>
  <c r="L11" i="4"/>
  <c r="I11" i="4"/>
  <c r="L9" i="4"/>
  <c r="K13" i="4"/>
  <c r="J17" i="4"/>
  <c r="H6" i="4"/>
  <c r="L6" i="4"/>
  <c r="I7" i="4"/>
  <c r="J8" i="4"/>
  <c r="I9" i="4"/>
  <c r="J10" i="4"/>
  <c r="G11" i="4"/>
  <c r="K11" i="4"/>
  <c r="H12" i="4"/>
  <c r="L12" i="4"/>
  <c r="H13" i="4"/>
  <c r="L13" i="4"/>
  <c r="H14" i="4"/>
  <c r="L14" i="4"/>
  <c r="H15" i="4"/>
  <c r="F15" i="4" s="1"/>
  <c r="L15" i="4"/>
  <c r="H16" i="4"/>
  <c r="L16" i="4"/>
  <c r="G17" i="4"/>
  <c r="K17" i="4"/>
  <c r="I6" i="4"/>
  <c r="J7" i="4"/>
  <c r="G8" i="4"/>
  <c r="K8" i="4"/>
  <c r="K10" i="4"/>
  <c r="I12" i="4"/>
  <c r="I13" i="4"/>
  <c r="I14" i="4"/>
  <c r="I15" i="4"/>
  <c r="I16" i="4"/>
  <c r="H17" i="4"/>
  <c r="L17" i="4"/>
  <c r="J6" i="4"/>
  <c r="G7" i="4"/>
  <c r="K7" i="4"/>
  <c r="H8" i="4"/>
  <c r="F8" i="4" s="1"/>
  <c r="L8" i="4"/>
  <c r="G9" i="4"/>
  <c r="K9" i="4"/>
  <c r="M9" i="4" s="1"/>
  <c r="H10" i="4"/>
  <c r="F10" i="4" s="1"/>
  <c r="L10" i="4"/>
  <c r="J12" i="4"/>
  <c r="J13" i="4"/>
  <c r="J14" i="4"/>
  <c r="J15" i="4"/>
  <c r="J16" i="4"/>
  <c r="I17" i="4"/>
  <c r="G6" i="4"/>
  <c r="H7" i="4"/>
  <c r="H9" i="4"/>
  <c r="G12" i="4"/>
  <c r="G13" i="4"/>
  <c r="G14" i="4"/>
  <c r="G15" i="4"/>
  <c r="G16" i="4"/>
  <c r="F11" i="4"/>
  <c r="F6" i="4"/>
  <c r="M11" i="4" l="1"/>
  <c r="M7" i="4"/>
  <c r="F9" i="4"/>
  <c r="F12" i="4"/>
  <c r="E12" i="4" s="1"/>
  <c r="E10" i="4"/>
  <c r="M6" i="4"/>
  <c r="E15" i="4"/>
  <c r="E8" i="4"/>
  <c r="F7" i="4"/>
  <c r="E7" i="4" s="1"/>
  <c r="F16" i="4"/>
  <c r="E16" i="4" s="1"/>
  <c r="M17" i="4"/>
  <c r="M12" i="4"/>
  <c r="M14" i="4"/>
  <c r="F14" i="4"/>
  <c r="E14" i="4" s="1"/>
  <c r="M15" i="4"/>
  <c r="N15" i="4" s="1"/>
  <c r="M16" i="4"/>
  <c r="M13" i="4"/>
  <c r="M8" i="4"/>
  <c r="M10" i="4"/>
  <c r="F17" i="4"/>
  <c r="E17" i="4" s="1"/>
  <c r="F13" i="4"/>
  <c r="E13" i="4" s="1"/>
  <c r="E6" i="4"/>
  <c r="N6" i="4" s="1"/>
  <c r="E11" i="4"/>
  <c r="E9" i="4"/>
  <c r="P9" i="4" s="1"/>
  <c r="S2" i="4"/>
  <c r="N11" i="4" l="1"/>
  <c r="P7" i="4"/>
  <c r="N12" i="4"/>
  <c r="N10" i="4"/>
  <c r="P8" i="4"/>
  <c r="N8" i="4"/>
  <c r="N7" i="4"/>
  <c r="P12" i="4"/>
  <c r="P15" i="4"/>
  <c r="P6" i="4"/>
  <c r="P14" i="4"/>
  <c r="N14" i="4"/>
  <c r="N17" i="4"/>
  <c r="N16" i="4"/>
  <c r="N13" i="4"/>
  <c r="P10" i="4"/>
  <c r="P17" i="4"/>
  <c r="N9" i="4"/>
  <c r="P11" i="4"/>
  <c r="P16" i="4"/>
  <c r="P13" i="4"/>
  <c r="C13" i="4" l="1"/>
  <c r="A13" i="4" s="1"/>
  <c r="Q8" i="4"/>
  <c r="Q11" i="4"/>
  <c r="Q14" i="4"/>
  <c r="C10" i="4"/>
  <c r="A10" i="4" s="1"/>
  <c r="C8" i="4"/>
  <c r="A8" i="4" s="1"/>
  <c r="C9" i="4"/>
  <c r="A9" i="4" s="1"/>
  <c r="C11" i="4"/>
  <c r="A11" i="4" s="1"/>
  <c r="C16" i="4"/>
  <c r="A16" i="4" s="1"/>
  <c r="C7" i="4"/>
  <c r="A7" i="4" s="1"/>
  <c r="Q12" i="4"/>
  <c r="Q6" i="4"/>
  <c r="Q13" i="4"/>
  <c r="Q17" i="4"/>
  <c r="C17" i="4"/>
  <c r="A17" i="4" s="1"/>
  <c r="C12" i="4"/>
  <c r="A12" i="4" s="1"/>
  <c r="C15" i="4"/>
  <c r="A15" i="4" s="1"/>
  <c r="Q16" i="4"/>
  <c r="Q10" i="4"/>
  <c r="Q9" i="4"/>
  <c r="C14" i="4"/>
  <c r="A14" i="4" s="1"/>
  <c r="C6" i="4"/>
  <c r="Q7" i="4"/>
  <c r="Q15" i="4"/>
  <c r="I15" i="5" l="1"/>
  <c r="E14" i="5"/>
  <c r="M12" i="5"/>
  <c r="I11" i="5"/>
  <c r="E10" i="5"/>
  <c r="M8" i="5"/>
  <c r="I7" i="5"/>
  <c r="E6" i="5"/>
  <c r="M4" i="5"/>
  <c r="H15" i="5"/>
  <c r="D14" i="5"/>
  <c r="L12" i="5"/>
  <c r="H11" i="5"/>
  <c r="D10" i="5"/>
  <c r="L8" i="5"/>
  <c r="H7" i="5"/>
  <c r="D6" i="5"/>
  <c r="L4" i="5"/>
  <c r="G15" i="5"/>
  <c r="C14" i="5"/>
  <c r="K12" i="5"/>
  <c r="G11" i="5"/>
  <c r="C10" i="5"/>
  <c r="K8" i="5"/>
  <c r="G7" i="5"/>
  <c r="C6" i="5"/>
  <c r="K4" i="5"/>
  <c r="F15" i="5"/>
  <c r="B14" i="5"/>
  <c r="J12" i="5"/>
  <c r="F11" i="5"/>
  <c r="B10" i="5"/>
  <c r="J8" i="5"/>
  <c r="F7" i="5"/>
  <c r="B6" i="5"/>
  <c r="J4" i="5"/>
  <c r="I8" i="5"/>
  <c r="E7" i="5"/>
  <c r="I4" i="5"/>
  <c r="D15" i="5"/>
  <c r="L13" i="5"/>
  <c r="D11" i="5"/>
  <c r="L9" i="5"/>
  <c r="H8" i="5"/>
  <c r="D7" i="5"/>
  <c r="H4" i="5"/>
  <c r="C15" i="5"/>
  <c r="K13" i="5"/>
  <c r="C11" i="5"/>
  <c r="K9" i="5"/>
  <c r="G8" i="5"/>
  <c r="C7" i="5"/>
  <c r="G4" i="5"/>
  <c r="B15" i="5"/>
  <c r="J13" i="5"/>
  <c r="B11" i="5"/>
  <c r="J9" i="5"/>
  <c r="F8" i="5"/>
  <c r="B7" i="5"/>
  <c r="F4" i="5"/>
  <c r="M15" i="5"/>
  <c r="E13" i="5"/>
  <c r="E9" i="5"/>
  <c r="I6" i="5"/>
  <c r="L15" i="5"/>
  <c r="D13" i="5"/>
  <c r="H10" i="5"/>
  <c r="H6" i="5"/>
  <c r="K15" i="5"/>
  <c r="K11" i="5"/>
  <c r="C9" i="5"/>
  <c r="C5" i="5"/>
  <c r="F14" i="5"/>
  <c r="J11" i="5"/>
  <c r="J7" i="5"/>
  <c r="B5" i="5"/>
  <c r="E15" i="5"/>
  <c r="M13" i="5"/>
  <c r="I12" i="5"/>
  <c r="E11" i="5"/>
  <c r="M9" i="5"/>
  <c r="M5" i="5"/>
  <c r="H12" i="5"/>
  <c r="L5" i="5"/>
  <c r="G12" i="5"/>
  <c r="K5" i="5"/>
  <c r="F12" i="5"/>
  <c r="J5" i="5"/>
  <c r="I10" i="5"/>
  <c r="L7" i="5"/>
  <c r="C13" i="5"/>
  <c r="K7" i="5"/>
  <c r="F10" i="5"/>
  <c r="A6" i="4"/>
  <c r="M14" i="5"/>
  <c r="I13" i="5"/>
  <c r="E12" i="5"/>
  <c r="M10" i="5"/>
  <c r="I9" i="5"/>
  <c r="E8" i="5"/>
  <c r="M6" i="5"/>
  <c r="I5" i="5"/>
  <c r="E4" i="5"/>
  <c r="L14" i="5"/>
  <c r="H13" i="5"/>
  <c r="D12" i="5"/>
  <c r="L10" i="5"/>
  <c r="H9" i="5"/>
  <c r="D8" i="5"/>
  <c r="L6" i="5"/>
  <c r="H5" i="5"/>
  <c r="D4" i="5"/>
  <c r="K14" i="5"/>
  <c r="G13" i="5"/>
  <c r="C12" i="5"/>
  <c r="K10" i="5"/>
  <c r="G9" i="5"/>
  <c r="C8" i="5"/>
  <c r="K6" i="5"/>
  <c r="G5" i="5"/>
  <c r="C4" i="5"/>
  <c r="J14" i="5"/>
  <c r="F13" i="5"/>
  <c r="B12" i="5"/>
  <c r="J10" i="5"/>
  <c r="F9" i="5"/>
  <c r="B8" i="5"/>
  <c r="J6" i="5"/>
  <c r="F5" i="5"/>
  <c r="B4" i="5"/>
  <c r="I14" i="5"/>
  <c r="M11" i="5"/>
  <c r="M7" i="5"/>
  <c r="E5" i="5"/>
  <c r="H14" i="5"/>
  <c r="L11" i="5"/>
  <c r="D9" i="5"/>
  <c r="D5" i="5"/>
  <c r="G14" i="5"/>
  <c r="G10" i="5"/>
  <c r="G6" i="5"/>
  <c r="J15" i="5"/>
  <c r="B13" i="5"/>
  <c r="B9" i="5"/>
  <c r="F6" i="5"/>
</calcChain>
</file>

<file path=xl/sharedStrings.xml><?xml version="1.0" encoding="utf-8"?>
<sst xmlns="http://schemas.openxmlformats.org/spreadsheetml/2006/main" count="359" uniqueCount="53">
  <si>
    <t>ARCB WORLD - 1ª Etapa - 16/02/2025 - Equipes</t>
  </si>
  <si>
    <t>JJFUTMESA - jjoliveirajr@jjfutmesa.com.br</t>
  </si>
  <si>
    <t>ARCB WORLD - 1ª Etapa - 16/02/2025 - Grupos</t>
  </si>
  <si>
    <t>Grupo A</t>
  </si>
  <si>
    <t>ARCB WORLD - 1ª Etapa - 16/02/2025 -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</si>
  <si>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</si>
  <si>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</si>
  <si>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</si>
  <si>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</si>
  <si>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</si>
  <si>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</si>
  <si>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</si>
  <si>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</si>
  <si>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</si>
  <si>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</si>
  <si>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</si>
  <si>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</si>
  <si>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</si>
  <si>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</si>
  <si>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</si>
  <si>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</si>
  <si>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</si>
  <si>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</si>
  <si>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</si>
  <si>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</si>
  <si>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</si>
  <si>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</si>
  <si>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</si>
  <si>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</si>
  <si>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11ª rodada</t>
  </si>
  <si>
    <t>ARCB WORLD - 1ª Etapa - 16/02/2025 -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</si>
  <si>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</si>
  <si>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</si>
  <si>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</si>
  <si>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</si>
  <si>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</si>
  <si>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</si>
  <si>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</si>
  <si>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</si>
  <si>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</si>
  <si>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ARCB WORLD - 1ª Etapa - 16/02/2025 - Classificação</t>
  </si>
  <si>
    <t>ARG</t>
  </si>
  <si>
    <t>NZE</t>
  </si>
  <si>
    <t>NOR</t>
  </si>
  <si>
    <t>ING</t>
  </si>
  <si>
    <t>EQU</t>
  </si>
  <si>
    <t>BUL</t>
  </si>
  <si>
    <t>COL</t>
  </si>
  <si>
    <t>ESP</t>
  </si>
  <si>
    <t>FRA</t>
  </si>
  <si>
    <t>LIB</t>
  </si>
  <si>
    <t>GAL</t>
  </si>
  <si>
    <t>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</si>
</sst>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294C-A6E7-4962-8CFE-CBF938C39234}">
  <dimension ref="A1:C1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" sqref="B12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41</v>
      </c>
      <c r="C3" s="4">
        <v>0.9447704553604126</v>
      </c>
    </row>
    <row r="4" spans="1:3" x14ac:dyDescent="0.25">
      <c r="A4" s="5">
        <v>2</v>
      </c>
      <c r="B4" s="6" t="s">
        <v>45</v>
      </c>
      <c r="C4" s="4">
        <v>0.88118541240692139</v>
      </c>
    </row>
    <row r="5" spans="1:3" x14ac:dyDescent="0.25">
      <c r="A5" s="5">
        <v>3</v>
      </c>
      <c r="B5" s="6" t="s">
        <v>49</v>
      </c>
      <c r="C5" s="4">
        <v>0.8775336742401123</v>
      </c>
    </row>
    <row r="6" spans="1:3" x14ac:dyDescent="0.25">
      <c r="A6" s="5">
        <v>4</v>
      </c>
      <c r="B6" s="6" t="s">
        <v>50</v>
      </c>
      <c r="C6" s="4">
        <v>0.7600938081741333</v>
      </c>
    </row>
    <row r="7" spans="1:3" x14ac:dyDescent="0.25">
      <c r="A7" s="5">
        <v>5</v>
      </c>
      <c r="B7" s="6" t="s">
        <v>42</v>
      </c>
      <c r="C7" s="4">
        <v>0.72450762987136841</v>
      </c>
    </row>
    <row r="8" spans="1:3" x14ac:dyDescent="0.25">
      <c r="A8" s="5">
        <v>6</v>
      </c>
      <c r="B8" s="6" t="s">
        <v>43</v>
      </c>
      <c r="C8" s="4">
        <v>0.70763826370239258</v>
      </c>
    </row>
    <row r="9" spans="1:3" x14ac:dyDescent="0.25">
      <c r="A9" s="5">
        <v>7</v>
      </c>
      <c r="B9" s="6" t="s">
        <v>47</v>
      </c>
      <c r="C9" s="4">
        <v>0.5144231915473938</v>
      </c>
    </row>
    <row r="10" spans="1:3" x14ac:dyDescent="0.25">
      <c r="A10" s="5">
        <v>8</v>
      </c>
      <c r="B10" s="6" t="s">
        <v>44</v>
      </c>
      <c r="C10" s="4">
        <v>0.37651699781417847</v>
      </c>
    </row>
    <row r="11" spans="1:3" x14ac:dyDescent="0.25">
      <c r="A11" s="5">
        <v>9</v>
      </c>
      <c r="B11" s="6" t="s">
        <v>52</v>
      </c>
      <c r="C11" s="4">
        <v>0.14821869134902954</v>
      </c>
    </row>
    <row r="12" spans="1:3" x14ac:dyDescent="0.25">
      <c r="A12" s="5">
        <v>10</v>
      </c>
      <c r="B12" s="6" t="s">
        <v>51</v>
      </c>
      <c r="C12" s="4">
        <v>0.1359521746635437</v>
      </c>
    </row>
    <row r="13" spans="1:3" x14ac:dyDescent="0.25">
      <c r="A13" s="5">
        <v>11</v>
      </c>
      <c r="B13" s="6" t="s">
        <v>48</v>
      </c>
      <c r="C13" s="4">
        <v>0.11971688270568848</v>
      </c>
    </row>
    <row r="14" spans="1:3" x14ac:dyDescent="0.25">
      <c r="A14" s="5">
        <v>12</v>
      </c>
      <c r="B14" s="6" t="s">
        <v>46</v>
      </c>
      <c r="C14" s="4">
        <v>5.8722913265228271E-2</v>
      </c>
    </row>
  </sheetData>
  <sheetProtection algorithmName="SHA-512" hashValue="T5CAUWklm4jgD4utkGtWQtKHyS78mRcCa4ynXgi+DIrQqjnDfW968qApP4vWYC9ya8I+YUuncJlBuRmMUUc1VQ==" saltValue="1ysXqEU8qWK1H6y31/uqBQ==" spinCount="100000" sheet="1" objects="1" scenarios="1" selectLockedCells="1" selectUnlockedCells="1"/>
  <sortState ref="B3:C14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B6CC-0CD9-489C-9010-09AC8F207582}">
  <dimension ref="A1:J1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10" ht="20.25" x14ac:dyDescent="0.3">
      <c r="B1" s="2" t="s">
        <v>2</v>
      </c>
    </row>
    <row r="2" spans="1:10" x14ac:dyDescent="0.25">
      <c r="B2" s="3" t="s">
        <v>1</v>
      </c>
    </row>
    <row r="3" spans="1:10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</row>
    <row r="4" spans="1:10" x14ac:dyDescent="0.25">
      <c r="A4" s="1">
        <v>1</v>
      </c>
      <c r="B4" s="8" t="str">
        <f>VLOOKUP($A4, Equipes!$A$2:$B$14, 2, FALSE)</f>
        <v>ARG</v>
      </c>
      <c r="E4" s="1">
        <v>7</v>
      </c>
      <c r="F4" s="1">
        <v>8</v>
      </c>
      <c r="G4" s="1">
        <v>9</v>
      </c>
      <c r="H4" s="1">
        <v>10</v>
      </c>
      <c r="I4" s="1">
        <v>11</v>
      </c>
      <c r="J4" s="1">
        <v>12</v>
      </c>
    </row>
    <row r="5" spans="1:10" x14ac:dyDescent="0.25">
      <c r="A5" s="1">
        <v>2</v>
      </c>
      <c r="B5" s="8" t="str">
        <f>VLOOKUP($A5, Equipes!$A$2:$B$14, 2, FALSE)</f>
        <v>EQU</v>
      </c>
    </row>
    <row r="6" spans="1:10" x14ac:dyDescent="0.25">
      <c r="A6" s="1">
        <v>3</v>
      </c>
      <c r="B6" s="8" t="str">
        <f>VLOOKUP($A6, Equipes!$A$2:$B$14, 2, FALSE)</f>
        <v>FRA</v>
      </c>
    </row>
    <row r="7" spans="1:10" x14ac:dyDescent="0.25">
      <c r="A7" s="1">
        <v>4</v>
      </c>
      <c r="B7" s="8" t="str">
        <f>VLOOKUP($A7, Equipes!$A$2:$B$14, 2, FALSE)</f>
        <v>LIB</v>
      </c>
    </row>
    <row r="8" spans="1:10" x14ac:dyDescent="0.25">
      <c r="A8" s="1">
        <v>5</v>
      </c>
      <c r="B8" s="8" t="str">
        <f>VLOOKUP($A8, Equipes!$A$2:$B$14, 2, FALSE)</f>
        <v>NZE</v>
      </c>
    </row>
    <row r="9" spans="1:10" x14ac:dyDescent="0.25">
      <c r="A9" s="1">
        <v>6</v>
      </c>
      <c r="B9" s="8" t="str">
        <f>VLOOKUP($A9, Equipes!$A$2:$B$14, 2, FALSE)</f>
        <v>NOR</v>
      </c>
    </row>
    <row r="10" spans="1:10" x14ac:dyDescent="0.25">
      <c r="A10" s="1">
        <v>7</v>
      </c>
      <c r="B10" s="8" t="str">
        <f>VLOOKUP($A10, Equipes!$A$2:$B$14, 2, FALSE)</f>
        <v>COL</v>
      </c>
    </row>
    <row r="11" spans="1:10" x14ac:dyDescent="0.25">
      <c r="A11" s="1">
        <v>8</v>
      </c>
      <c r="B11" s="8" t="str">
        <f>VLOOKUP($A11, Equipes!$A$2:$B$14, 2, FALSE)</f>
        <v>ING</v>
      </c>
    </row>
    <row r="12" spans="1:10" x14ac:dyDescent="0.25">
      <c r="A12" s="1">
        <v>9</v>
      </c>
      <c r="B12" s="8" t="str">
        <f>VLOOKUP($A12, Equipes!$A$2:$B$14, 2, FALSE)</f>
        <v>ALE</v>
      </c>
    </row>
    <row r="13" spans="1:10" x14ac:dyDescent="0.25">
      <c r="A13" s="1">
        <v>10</v>
      </c>
      <c r="B13" s="8" t="str">
        <f>VLOOKUP($A13, Equipes!$A$2:$B$14, 2, FALSE)</f>
        <v>GAL</v>
      </c>
    </row>
    <row r="14" spans="1:10" x14ac:dyDescent="0.25">
      <c r="A14" s="1">
        <v>11</v>
      </c>
      <c r="B14" s="8" t="str">
        <f>VLOOKUP($A14, Equipes!$A$2:$B$14, 2, FALSE)</f>
        <v>ESP</v>
      </c>
    </row>
    <row r="15" spans="1:10" x14ac:dyDescent="0.25">
      <c r="A15" s="1">
        <v>12</v>
      </c>
      <c r="B15" s="8" t="str">
        <f>VLOOKUP($A15, Equipes!$A$2:$B$14, 2, FALSE)</f>
        <v>BUL</v>
      </c>
    </row>
  </sheetData>
  <sheetProtection algorithmName="SHA-512" hashValue="rwErVPuETIYngjHmaQlI4zpbeX3re6C1dPSSYDmAkryivvPNvDXTWKS5Nh47oENVZoYO3CA7rhm77J0eTiUu2Q==" saltValue="W5LX3pt4zkhgj/QT4fr+Z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1BE0-655B-4285-8E40-C28F12CE894C}">
  <dimension ref="A1:W79"/>
  <sheetViews>
    <sheetView showGridLines="0" topLeftCell="B1" zoomScale="140" zoomScaleNormal="140" workbookViewId="0">
      <pane ySplit="2" topLeftCell="A4" activePane="bottomLeft" state="frozen"/>
      <selection activeCell="B1" sqref="B1"/>
      <selection pane="bottomLeft" activeCell="C4" sqref="C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66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45704.416666666664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Equipes!$A$3:$B$14, 2, FALSE)</f>
        <v>ARG</v>
      </c>
      <c r="C4" s="18">
        <v>2</v>
      </c>
      <c r="D4" s="10" t="s">
        <v>18</v>
      </c>
      <c r="E4" s="18">
        <v>0</v>
      </c>
      <c r="F4" s="11" t="str">
        <f>VLOOKUP($G4, Equipes!$A$3:$B$14, 2, FALSE)</f>
        <v>COL</v>
      </c>
      <c r="G4" s="9">
        <v>7</v>
      </c>
      <c r="H4" s="8">
        <v>3</v>
      </c>
      <c r="I4" s="8" t="s">
        <v>19</v>
      </c>
      <c r="J4" s="8">
        <v>1</v>
      </c>
      <c r="M4" s="8" t="str">
        <f t="shared" ref="M4:M9" si="0">IF(OR(C4 = "",E4 = ""), "", B4)</f>
        <v>ARG</v>
      </c>
      <c r="N4" s="8" t="str">
        <f t="shared" ref="N4:N9" si="1">IF(OR(C4 = "",E4 = ""), "", F4)</f>
        <v>COL</v>
      </c>
      <c r="O4" s="8" t="str">
        <f t="shared" ref="O4:O9" si="2">IF(C4&gt;E4,B4, IF(E4&gt;C4,F4, ""))</f>
        <v>ARG</v>
      </c>
      <c r="P4" s="8" t="str">
        <f t="shared" ref="P4:P9" si="3">IF(OR(C4 = "",E4 = ""), "", IF(C4=E4,B4, ""))</f>
        <v/>
      </c>
      <c r="Q4" s="8" t="str">
        <f t="shared" ref="Q4:Q9" si="4">IF(OR(C4 = "",E4 = ""), "", IF(C4=E4,F4, ""))</f>
        <v/>
      </c>
      <c r="R4" s="8" t="str">
        <f t="shared" ref="R4:R9" si="5">IF(C4&gt;E4,F4, IF(E4&gt;C4,B4, ""))</f>
        <v>COL</v>
      </c>
      <c r="S4" s="8" t="str">
        <f t="shared" ref="S4:S9" si="6">IF(OR(C4 = "",E4 = ""), "", B4)</f>
        <v>ARG</v>
      </c>
      <c r="T4" s="8">
        <f t="shared" ref="T4:T9" si="7">IF(C4 = "", "", C4)</f>
        <v>2</v>
      </c>
      <c r="U4" s="8" t="str">
        <f t="shared" ref="U4:U9" si="8">IF(OR(C4 = "",E4 = ""), "", F4)</f>
        <v>COL</v>
      </c>
      <c r="V4" s="8">
        <f t="shared" ref="V4:V9" si="9">IF(E4 = "", "", E4)</f>
        <v>0</v>
      </c>
      <c r="W4" s="8">
        <f t="shared" ref="W4:W9" si="10">IF(C4 = "", "", C4)</f>
        <v>2</v>
      </c>
    </row>
    <row r="5" spans="1:23" x14ac:dyDescent="0.25">
      <c r="A5" s="9">
        <v>2</v>
      </c>
      <c r="B5" s="19" t="str">
        <f>VLOOKUP($A5, Equipes!$A$3:$B$14, 2, FALSE)</f>
        <v>EQU</v>
      </c>
      <c r="C5" s="18">
        <v>6</v>
      </c>
      <c r="D5" s="20" t="s">
        <v>18</v>
      </c>
      <c r="E5" s="18">
        <v>2</v>
      </c>
      <c r="F5" s="21" t="str">
        <f>VLOOKUP($G5, Equipes!$A$3:$B$14, 2, FALSE)</f>
        <v>ING</v>
      </c>
      <c r="G5" s="22">
        <v>8</v>
      </c>
      <c r="H5" s="19">
        <v>5</v>
      </c>
      <c r="I5" s="19" t="s">
        <v>19</v>
      </c>
      <c r="J5" s="19">
        <v>1</v>
      </c>
      <c r="K5" s="19"/>
      <c r="M5" s="8" t="str">
        <f t="shared" si="0"/>
        <v>EQU</v>
      </c>
      <c r="N5" s="8" t="str">
        <f t="shared" si="1"/>
        <v>ING</v>
      </c>
      <c r="O5" s="8" t="str">
        <f t="shared" si="2"/>
        <v>EQU</v>
      </c>
      <c r="P5" s="8" t="str">
        <f t="shared" si="3"/>
        <v/>
      </c>
      <c r="Q5" s="8" t="str">
        <f t="shared" si="4"/>
        <v/>
      </c>
      <c r="R5" s="8" t="str">
        <f t="shared" si="5"/>
        <v>ING</v>
      </c>
      <c r="S5" s="8" t="str">
        <f t="shared" si="6"/>
        <v>EQU</v>
      </c>
      <c r="T5" s="8">
        <f t="shared" si="7"/>
        <v>6</v>
      </c>
      <c r="U5" s="8" t="str">
        <f t="shared" si="8"/>
        <v>ING</v>
      </c>
      <c r="V5" s="8">
        <f t="shared" si="9"/>
        <v>2</v>
      </c>
      <c r="W5" s="8">
        <f t="shared" si="10"/>
        <v>6</v>
      </c>
    </row>
    <row r="6" spans="1:23" x14ac:dyDescent="0.25">
      <c r="A6" s="9">
        <v>3</v>
      </c>
      <c r="B6" s="8" t="str">
        <f>VLOOKUP($A6, Equipes!$A$3:$B$14, 2, FALSE)</f>
        <v>FRA</v>
      </c>
      <c r="C6" s="18">
        <v>2</v>
      </c>
      <c r="D6" s="10" t="s">
        <v>18</v>
      </c>
      <c r="E6" s="18">
        <v>6</v>
      </c>
      <c r="F6" s="11" t="str">
        <f>VLOOKUP($G6, Equipes!$A$3:$B$14, 2, FALSE)</f>
        <v>ALE</v>
      </c>
      <c r="G6" s="9">
        <v>9</v>
      </c>
      <c r="H6" s="8">
        <v>1</v>
      </c>
      <c r="I6" s="8" t="s">
        <v>19</v>
      </c>
      <c r="J6" s="8">
        <v>1</v>
      </c>
      <c r="M6" s="8" t="str">
        <f t="shared" si="0"/>
        <v>FRA</v>
      </c>
      <c r="N6" s="8" t="str">
        <f t="shared" si="1"/>
        <v>ALE</v>
      </c>
      <c r="O6" s="8" t="str">
        <f t="shared" si="2"/>
        <v>ALE</v>
      </c>
      <c r="P6" s="8" t="str">
        <f t="shared" si="3"/>
        <v/>
      </c>
      <c r="Q6" s="8" t="str">
        <f t="shared" si="4"/>
        <v/>
      </c>
      <c r="R6" s="8" t="str">
        <f t="shared" si="5"/>
        <v>FRA</v>
      </c>
      <c r="S6" s="8" t="str">
        <f t="shared" si="6"/>
        <v>FRA</v>
      </c>
      <c r="T6" s="8">
        <f t="shared" si="7"/>
        <v>2</v>
      </c>
      <c r="U6" s="8" t="str">
        <f t="shared" si="8"/>
        <v>ALE</v>
      </c>
      <c r="V6" s="8">
        <f t="shared" si="9"/>
        <v>6</v>
      </c>
      <c r="W6" s="8">
        <f t="shared" si="10"/>
        <v>2</v>
      </c>
    </row>
    <row r="7" spans="1:23" x14ac:dyDescent="0.25">
      <c r="A7" s="9">
        <v>4</v>
      </c>
      <c r="B7" s="19" t="str">
        <f>VLOOKUP($A7, Equipes!$A$3:$B$14, 2, FALSE)</f>
        <v>LIB</v>
      </c>
      <c r="C7" s="18">
        <v>1</v>
      </c>
      <c r="D7" s="20" t="s">
        <v>18</v>
      </c>
      <c r="E7" s="18">
        <v>0</v>
      </c>
      <c r="F7" s="21" t="str">
        <f>VLOOKUP($G7, Equipes!$A$3:$B$14, 2, FALSE)</f>
        <v>GAL</v>
      </c>
      <c r="G7" s="22">
        <v>10</v>
      </c>
      <c r="H7" s="19">
        <v>4</v>
      </c>
      <c r="I7" s="19" t="s">
        <v>19</v>
      </c>
      <c r="J7" s="19">
        <v>1</v>
      </c>
      <c r="K7" s="19"/>
      <c r="M7" s="8" t="str">
        <f t="shared" si="0"/>
        <v>LIB</v>
      </c>
      <c r="N7" s="8" t="str">
        <f t="shared" si="1"/>
        <v>GAL</v>
      </c>
      <c r="O7" s="8" t="str">
        <f t="shared" si="2"/>
        <v>LIB</v>
      </c>
      <c r="P7" s="8" t="str">
        <f t="shared" si="3"/>
        <v/>
      </c>
      <c r="Q7" s="8" t="str">
        <f t="shared" si="4"/>
        <v/>
      </c>
      <c r="R7" s="8" t="str">
        <f t="shared" si="5"/>
        <v>GAL</v>
      </c>
      <c r="S7" s="8" t="str">
        <f t="shared" si="6"/>
        <v>LIB</v>
      </c>
      <c r="T7" s="8">
        <f t="shared" si="7"/>
        <v>1</v>
      </c>
      <c r="U7" s="8" t="str">
        <f t="shared" si="8"/>
        <v>GAL</v>
      </c>
      <c r="V7" s="8">
        <f t="shared" si="9"/>
        <v>0</v>
      </c>
      <c r="W7" s="8">
        <f t="shared" si="10"/>
        <v>1</v>
      </c>
    </row>
    <row r="8" spans="1:23" x14ac:dyDescent="0.25">
      <c r="A8" s="9">
        <v>5</v>
      </c>
      <c r="B8" s="8" t="str">
        <f>VLOOKUP($A8, Equipes!$A$3:$B$14, 2, FALSE)</f>
        <v>NZE</v>
      </c>
      <c r="C8" s="18">
        <v>2</v>
      </c>
      <c r="D8" s="10" t="s">
        <v>18</v>
      </c>
      <c r="E8" s="18">
        <v>0</v>
      </c>
      <c r="F8" s="11" t="str">
        <f>VLOOKUP($G8, Equipes!$A$3:$B$14, 2, FALSE)</f>
        <v>ESP</v>
      </c>
      <c r="G8" s="9">
        <v>11</v>
      </c>
      <c r="H8" s="8">
        <v>2</v>
      </c>
      <c r="I8" s="8" t="s">
        <v>19</v>
      </c>
      <c r="J8" s="8">
        <v>1</v>
      </c>
      <c r="M8" s="8" t="str">
        <f t="shared" si="0"/>
        <v>NZE</v>
      </c>
      <c r="N8" s="8" t="str">
        <f t="shared" si="1"/>
        <v>ESP</v>
      </c>
      <c r="O8" s="8" t="str">
        <f t="shared" si="2"/>
        <v>NZE</v>
      </c>
      <c r="P8" s="8" t="str">
        <f t="shared" si="3"/>
        <v/>
      </c>
      <c r="Q8" s="8" t="str">
        <f t="shared" si="4"/>
        <v/>
      </c>
      <c r="R8" s="8" t="str">
        <f t="shared" si="5"/>
        <v>ESP</v>
      </c>
      <c r="S8" s="8" t="str">
        <f t="shared" si="6"/>
        <v>NZE</v>
      </c>
      <c r="T8" s="8">
        <f t="shared" si="7"/>
        <v>2</v>
      </c>
      <c r="U8" s="8" t="str">
        <f t="shared" si="8"/>
        <v>ESP</v>
      </c>
      <c r="V8" s="8">
        <f t="shared" si="9"/>
        <v>0</v>
      </c>
      <c r="W8" s="8">
        <f t="shared" si="10"/>
        <v>2</v>
      </c>
    </row>
    <row r="9" spans="1:23" x14ac:dyDescent="0.25">
      <c r="A9" s="9">
        <v>6</v>
      </c>
      <c r="B9" s="19" t="str">
        <f>VLOOKUP($A9, Equipes!$A$3:$B$14, 2, FALSE)</f>
        <v>NOR</v>
      </c>
      <c r="C9" s="18">
        <v>2</v>
      </c>
      <c r="D9" s="20" t="s">
        <v>18</v>
      </c>
      <c r="E9" s="18">
        <v>1</v>
      </c>
      <c r="F9" s="21" t="str">
        <f>VLOOKUP($G9, Equipes!$A$3:$B$14, 2, FALSE)</f>
        <v>BUL</v>
      </c>
      <c r="G9" s="22">
        <v>12</v>
      </c>
      <c r="H9" s="19">
        <v>6</v>
      </c>
      <c r="I9" s="19" t="s">
        <v>19</v>
      </c>
      <c r="J9" s="19">
        <v>1</v>
      </c>
      <c r="K9" s="19"/>
      <c r="M9" s="8" t="str">
        <f t="shared" si="0"/>
        <v>NOR</v>
      </c>
      <c r="N9" s="8" t="str">
        <f t="shared" si="1"/>
        <v>BUL</v>
      </c>
      <c r="O9" s="8" t="str">
        <f t="shared" si="2"/>
        <v>NOR</v>
      </c>
      <c r="P9" s="8" t="str">
        <f t="shared" si="3"/>
        <v/>
      </c>
      <c r="Q9" s="8" t="str">
        <f t="shared" si="4"/>
        <v/>
      </c>
      <c r="R9" s="8" t="str">
        <f t="shared" si="5"/>
        <v>BUL</v>
      </c>
      <c r="S9" s="8" t="str">
        <f t="shared" si="6"/>
        <v>NOR</v>
      </c>
      <c r="T9" s="8">
        <f t="shared" si="7"/>
        <v>2</v>
      </c>
      <c r="U9" s="8" t="str">
        <f t="shared" si="8"/>
        <v>BUL</v>
      </c>
      <c r="V9" s="8">
        <f t="shared" si="9"/>
        <v>1</v>
      </c>
      <c r="W9" s="8">
        <f t="shared" si="10"/>
        <v>2</v>
      </c>
    </row>
    <row r="10" spans="1:23" x14ac:dyDescent="0.25">
      <c r="B10" s="13" t="s">
        <v>20</v>
      </c>
      <c r="C10" s="14"/>
      <c r="D10" s="14"/>
      <c r="E10" s="14"/>
      <c r="F10" s="15"/>
      <c r="G10" s="16"/>
      <c r="H10" s="13" t="s">
        <v>7</v>
      </c>
      <c r="I10" s="13" t="s">
        <v>8</v>
      </c>
      <c r="J10" s="13" t="s">
        <v>9</v>
      </c>
      <c r="K10" s="17">
        <f>K3 + TIME(0,20,0)</f>
        <v>45704.430555555555</v>
      </c>
      <c r="M10" s="12" t="s">
        <v>10</v>
      </c>
      <c r="N10" s="12" t="s">
        <v>10</v>
      </c>
      <c r="O10" s="12" t="s">
        <v>11</v>
      </c>
      <c r="P10" s="12" t="s">
        <v>12</v>
      </c>
      <c r="Q10" s="12" t="s">
        <v>12</v>
      </c>
      <c r="R10" s="12" t="s">
        <v>13</v>
      </c>
      <c r="S10" s="12" t="s">
        <v>14</v>
      </c>
      <c r="T10" s="12" t="s">
        <v>15</v>
      </c>
      <c r="U10" s="12" t="s">
        <v>11</v>
      </c>
      <c r="V10" s="12" t="s">
        <v>16</v>
      </c>
      <c r="W10" s="12" t="s">
        <v>17</v>
      </c>
    </row>
    <row r="11" spans="1:23" x14ac:dyDescent="0.25">
      <c r="A11" s="9">
        <v>1</v>
      </c>
      <c r="B11" s="19" t="str">
        <f>VLOOKUP($A11, Equipes!$A$3:$B$14, 2, FALSE)</f>
        <v>ARG</v>
      </c>
      <c r="C11" s="18">
        <v>0</v>
      </c>
      <c r="D11" s="20" t="s">
        <v>18</v>
      </c>
      <c r="E11" s="18">
        <v>1</v>
      </c>
      <c r="F11" s="21" t="str">
        <f>VLOOKUP($G11, Equipes!$A$3:$B$14, 2, FALSE)</f>
        <v>ING</v>
      </c>
      <c r="G11" s="22">
        <v>8</v>
      </c>
      <c r="H11" s="19">
        <v>4</v>
      </c>
      <c r="I11" s="19" t="s">
        <v>19</v>
      </c>
      <c r="J11" s="19">
        <v>2</v>
      </c>
      <c r="K11" s="19"/>
      <c r="M11" s="8" t="str">
        <f t="shared" ref="M11:M16" si="11">IF(OR(C11 = "",E11 = ""), "", B11)</f>
        <v>ARG</v>
      </c>
      <c r="N11" s="8" t="str">
        <f t="shared" ref="N11:N16" si="12">IF(OR(C11 = "",E11 = ""), "", F11)</f>
        <v>ING</v>
      </c>
      <c r="O11" s="8" t="str">
        <f t="shared" ref="O11:O16" si="13">IF(C11&gt;E11,B11, IF(E11&gt;C11,F11, ""))</f>
        <v>ING</v>
      </c>
      <c r="P11" s="8" t="str">
        <f t="shared" ref="P11:P16" si="14">IF(OR(C11 = "",E11 = ""), "", IF(C11=E11,B11, ""))</f>
        <v/>
      </c>
      <c r="Q11" s="8" t="str">
        <f t="shared" ref="Q11:Q16" si="15">IF(OR(C11 = "",E11 = ""), "", IF(C11=E11,F11, ""))</f>
        <v/>
      </c>
      <c r="R11" s="8" t="str">
        <f t="shared" ref="R11:R16" si="16">IF(C11&gt;E11,F11, IF(E11&gt;C11,B11, ""))</f>
        <v>ARG</v>
      </c>
      <c r="S11" s="8" t="str">
        <f t="shared" ref="S11:S16" si="17">IF(OR(C11 = "",E11 = ""), "", B11)</f>
        <v>ARG</v>
      </c>
      <c r="T11" s="8">
        <f t="shared" ref="T11:T16" si="18">IF(C11 = "", "", C11)</f>
        <v>0</v>
      </c>
      <c r="U11" s="8" t="str">
        <f t="shared" ref="U11:U16" si="19">IF(OR(C11 = "",E11 = ""), "", F11)</f>
        <v>ING</v>
      </c>
      <c r="V11" s="8">
        <f t="shared" ref="V11:V16" si="20">IF(E11 = "", "", E11)</f>
        <v>1</v>
      </c>
      <c r="W11" s="8">
        <f t="shared" ref="W11:W16" si="21">IF(C11 = "", "", C11)</f>
        <v>0</v>
      </c>
    </row>
    <row r="12" spans="1:23" x14ac:dyDescent="0.25">
      <c r="A12" s="9">
        <v>7</v>
      </c>
      <c r="B12" s="8" t="str">
        <f>VLOOKUP($A12, Equipes!$A$3:$B$14, 2, FALSE)</f>
        <v>COL</v>
      </c>
      <c r="C12" s="18">
        <v>1</v>
      </c>
      <c r="D12" s="10" t="s">
        <v>18</v>
      </c>
      <c r="E12" s="18">
        <v>5</v>
      </c>
      <c r="F12" s="11" t="str">
        <f>VLOOKUP($G12, Equipes!$A$3:$B$14, 2, FALSE)</f>
        <v>ALE</v>
      </c>
      <c r="G12" s="9">
        <v>9</v>
      </c>
      <c r="H12" s="8">
        <v>6</v>
      </c>
      <c r="I12" s="8" t="s">
        <v>19</v>
      </c>
      <c r="J12" s="8">
        <v>2</v>
      </c>
      <c r="M12" s="8" t="str">
        <f t="shared" si="11"/>
        <v>COL</v>
      </c>
      <c r="N12" s="8" t="str">
        <f t="shared" si="12"/>
        <v>ALE</v>
      </c>
      <c r="O12" s="8" t="str">
        <f t="shared" si="13"/>
        <v>ALE</v>
      </c>
      <c r="P12" s="8" t="str">
        <f t="shared" si="14"/>
        <v/>
      </c>
      <c r="Q12" s="8" t="str">
        <f t="shared" si="15"/>
        <v/>
      </c>
      <c r="R12" s="8" t="str">
        <f t="shared" si="16"/>
        <v>COL</v>
      </c>
      <c r="S12" s="8" t="str">
        <f t="shared" si="17"/>
        <v>COL</v>
      </c>
      <c r="T12" s="8">
        <f t="shared" si="18"/>
        <v>1</v>
      </c>
      <c r="U12" s="8" t="str">
        <f t="shared" si="19"/>
        <v>ALE</v>
      </c>
      <c r="V12" s="8">
        <f t="shared" si="20"/>
        <v>5</v>
      </c>
      <c r="W12" s="8">
        <f t="shared" si="21"/>
        <v>1</v>
      </c>
    </row>
    <row r="13" spans="1:23" x14ac:dyDescent="0.25">
      <c r="A13" s="9">
        <v>2</v>
      </c>
      <c r="B13" s="19" t="str">
        <f>VLOOKUP($A13, Equipes!$A$3:$B$14, 2, FALSE)</f>
        <v>EQU</v>
      </c>
      <c r="C13" s="18">
        <v>4</v>
      </c>
      <c r="D13" s="20" t="s">
        <v>18</v>
      </c>
      <c r="E13" s="18">
        <v>1</v>
      </c>
      <c r="F13" s="21" t="str">
        <f>VLOOKUP($G13, Equipes!$A$3:$B$14, 2, FALSE)</f>
        <v>GAL</v>
      </c>
      <c r="G13" s="22">
        <v>10</v>
      </c>
      <c r="H13" s="19">
        <v>1</v>
      </c>
      <c r="I13" s="19" t="s">
        <v>19</v>
      </c>
      <c r="J13" s="19">
        <v>2</v>
      </c>
      <c r="K13" s="19"/>
      <c r="M13" s="8" t="str">
        <f t="shared" si="11"/>
        <v>EQU</v>
      </c>
      <c r="N13" s="8" t="str">
        <f t="shared" si="12"/>
        <v>GAL</v>
      </c>
      <c r="O13" s="8" t="str">
        <f t="shared" si="13"/>
        <v>EQU</v>
      </c>
      <c r="P13" s="8" t="str">
        <f t="shared" si="14"/>
        <v/>
      </c>
      <c r="Q13" s="8" t="str">
        <f t="shared" si="15"/>
        <v/>
      </c>
      <c r="R13" s="8" t="str">
        <f t="shared" si="16"/>
        <v>GAL</v>
      </c>
      <c r="S13" s="8" t="str">
        <f t="shared" si="17"/>
        <v>EQU</v>
      </c>
      <c r="T13" s="8">
        <f t="shared" si="18"/>
        <v>4</v>
      </c>
      <c r="U13" s="8" t="str">
        <f t="shared" si="19"/>
        <v>GAL</v>
      </c>
      <c r="V13" s="8">
        <f t="shared" si="20"/>
        <v>1</v>
      </c>
      <c r="W13" s="8">
        <f t="shared" si="21"/>
        <v>4</v>
      </c>
    </row>
    <row r="14" spans="1:23" x14ac:dyDescent="0.25">
      <c r="A14" s="9">
        <v>3</v>
      </c>
      <c r="B14" s="8" t="str">
        <f>VLOOKUP($A14, Equipes!$A$3:$B$14, 2, FALSE)</f>
        <v>FRA</v>
      </c>
      <c r="C14" s="18">
        <v>2</v>
      </c>
      <c r="D14" s="10" t="s">
        <v>18</v>
      </c>
      <c r="E14" s="18">
        <v>3</v>
      </c>
      <c r="F14" s="11" t="str">
        <f>VLOOKUP($G14, Equipes!$A$3:$B$14, 2, FALSE)</f>
        <v>ESP</v>
      </c>
      <c r="G14" s="9">
        <v>11</v>
      </c>
      <c r="H14" s="8">
        <v>3</v>
      </c>
      <c r="I14" s="8" t="s">
        <v>19</v>
      </c>
      <c r="J14" s="8">
        <v>2</v>
      </c>
      <c r="M14" s="8" t="str">
        <f t="shared" si="11"/>
        <v>FRA</v>
      </c>
      <c r="N14" s="8" t="str">
        <f t="shared" si="12"/>
        <v>ESP</v>
      </c>
      <c r="O14" s="8" t="str">
        <f t="shared" si="13"/>
        <v>ESP</v>
      </c>
      <c r="P14" s="8" t="str">
        <f t="shared" si="14"/>
        <v/>
      </c>
      <c r="Q14" s="8" t="str">
        <f t="shared" si="15"/>
        <v/>
      </c>
      <c r="R14" s="8" t="str">
        <f t="shared" si="16"/>
        <v>FRA</v>
      </c>
      <c r="S14" s="8" t="str">
        <f t="shared" si="17"/>
        <v>FRA</v>
      </c>
      <c r="T14" s="8">
        <f t="shared" si="18"/>
        <v>2</v>
      </c>
      <c r="U14" s="8" t="str">
        <f t="shared" si="19"/>
        <v>ESP</v>
      </c>
      <c r="V14" s="8">
        <f t="shared" si="20"/>
        <v>3</v>
      </c>
      <c r="W14" s="8">
        <f t="shared" si="21"/>
        <v>2</v>
      </c>
    </row>
    <row r="15" spans="1:23" x14ac:dyDescent="0.25">
      <c r="A15" s="9">
        <v>4</v>
      </c>
      <c r="B15" s="19" t="str">
        <f>VLOOKUP($A15, Equipes!$A$3:$B$14, 2, FALSE)</f>
        <v>LIB</v>
      </c>
      <c r="C15" s="18">
        <v>0</v>
      </c>
      <c r="D15" s="20" t="s">
        <v>18</v>
      </c>
      <c r="E15" s="18">
        <v>0</v>
      </c>
      <c r="F15" s="21" t="str">
        <f>VLOOKUP($G15, Equipes!$A$3:$B$14, 2, FALSE)</f>
        <v>BUL</v>
      </c>
      <c r="G15" s="22">
        <v>12</v>
      </c>
      <c r="H15" s="19">
        <v>2</v>
      </c>
      <c r="I15" s="19" t="s">
        <v>19</v>
      </c>
      <c r="J15" s="19">
        <v>2</v>
      </c>
      <c r="K15" s="19"/>
      <c r="M15" s="8" t="str">
        <f t="shared" si="11"/>
        <v>LIB</v>
      </c>
      <c r="N15" s="8" t="str">
        <f t="shared" si="12"/>
        <v>BUL</v>
      </c>
      <c r="O15" s="8" t="str">
        <f t="shared" si="13"/>
        <v/>
      </c>
      <c r="P15" s="8" t="str">
        <f t="shared" si="14"/>
        <v>LIB</v>
      </c>
      <c r="Q15" s="8" t="str">
        <f t="shared" si="15"/>
        <v>BUL</v>
      </c>
      <c r="R15" s="8" t="str">
        <f t="shared" si="16"/>
        <v/>
      </c>
      <c r="S15" s="8" t="str">
        <f t="shared" si="17"/>
        <v>LIB</v>
      </c>
      <c r="T15" s="8">
        <f t="shared" si="18"/>
        <v>0</v>
      </c>
      <c r="U15" s="8" t="str">
        <f t="shared" si="19"/>
        <v>BUL</v>
      </c>
      <c r="V15" s="8">
        <f t="shared" si="20"/>
        <v>0</v>
      </c>
      <c r="W15" s="8">
        <f t="shared" si="21"/>
        <v>0</v>
      </c>
    </row>
    <row r="16" spans="1:23" x14ac:dyDescent="0.25">
      <c r="A16" s="9">
        <v>5</v>
      </c>
      <c r="B16" s="8" t="str">
        <f>VLOOKUP($A16, Equipes!$A$3:$B$14, 2, FALSE)</f>
        <v>NZE</v>
      </c>
      <c r="C16" s="18">
        <v>2</v>
      </c>
      <c r="D16" s="10" t="s">
        <v>18</v>
      </c>
      <c r="E16" s="18">
        <v>4</v>
      </c>
      <c r="F16" s="11" t="str">
        <f>VLOOKUP($G16, Equipes!$A$3:$B$14, 2, FALSE)</f>
        <v>NOR</v>
      </c>
      <c r="G16" s="9">
        <v>6</v>
      </c>
      <c r="H16" s="8">
        <v>5</v>
      </c>
      <c r="I16" s="8" t="s">
        <v>19</v>
      </c>
      <c r="J16" s="8">
        <v>2</v>
      </c>
      <c r="M16" s="8" t="str">
        <f t="shared" si="11"/>
        <v>NZE</v>
      </c>
      <c r="N16" s="8" t="str">
        <f t="shared" si="12"/>
        <v>NOR</v>
      </c>
      <c r="O16" s="8" t="str">
        <f t="shared" si="13"/>
        <v>NOR</v>
      </c>
      <c r="P16" s="8" t="str">
        <f t="shared" si="14"/>
        <v/>
      </c>
      <c r="Q16" s="8" t="str">
        <f t="shared" si="15"/>
        <v/>
      </c>
      <c r="R16" s="8" t="str">
        <f t="shared" si="16"/>
        <v>NZE</v>
      </c>
      <c r="S16" s="8" t="str">
        <f t="shared" si="17"/>
        <v>NZE</v>
      </c>
      <c r="T16" s="8">
        <f t="shared" si="18"/>
        <v>2</v>
      </c>
      <c r="U16" s="8" t="str">
        <f t="shared" si="19"/>
        <v>NOR</v>
      </c>
      <c r="V16" s="8">
        <f t="shared" si="20"/>
        <v>4</v>
      </c>
      <c r="W16" s="8">
        <f t="shared" si="21"/>
        <v>2</v>
      </c>
    </row>
    <row r="17" spans="1:23" x14ac:dyDescent="0.25">
      <c r="B17" s="13" t="s">
        <v>21</v>
      </c>
      <c r="C17" s="14"/>
      <c r="D17" s="14"/>
      <c r="E17" s="14"/>
      <c r="F17" s="15"/>
      <c r="G17" s="16"/>
      <c r="H17" s="13" t="s">
        <v>7</v>
      </c>
      <c r="I17" s="13" t="s">
        <v>8</v>
      </c>
      <c r="J17" s="13" t="s">
        <v>9</v>
      </c>
      <c r="K17" s="17">
        <f>K3 + TIME(0,40,0)</f>
        <v>45704.444444444445</v>
      </c>
      <c r="M17" s="12" t="s">
        <v>10</v>
      </c>
      <c r="N17" s="12" t="s">
        <v>10</v>
      </c>
      <c r="O17" s="12" t="s">
        <v>11</v>
      </c>
      <c r="P17" s="12" t="s">
        <v>12</v>
      </c>
      <c r="Q17" s="12" t="s">
        <v>12</v>
      </c>
      <c r="R17" s="12" t="s">
        <v>13</v>
      </c>
      <c r="S17" s="12" t="s">
        <v>14</v>
      </c>
      <c r="T17" s="12" t="s">
        <v>15</v>
      </c>
      <c r="U17" s="12" t="s">
        <v>11</v>
      </c>
      <c r="V17" s="12" t="s">
        <v>16</v>
      </c>
      <c r="W17" s="12" t="s">
        <v>17</v>
      </c>
    </row>
    <row r="18" spans="1:23" x14ac:dyDescent="0.25">
      <c r="A18" s="9">
        <v>1</v>
      </c>
      <c r="B18" s="8" t="str">
        <f>VLOOKUP($A18, Equipes!$A$3:$B$14, 2, FALSE)</f>
        <v>ARG</v>
      </c>
      <c r="C18" s="18">
        <v>4</v>
      </c>
      <c r="D18" s="10" t="s">
        <v>18</v>
      </c>
      <c r="E18" s="18">
        <v>0</v>
      </c>
      <c r="F18" s="11" t="str">
        <f>VLOOKUP($G18, Equipes!$A$3:$B$14, 2, FALSE)</f>
        <v>ALE</v>
      </c>
      <c r="G18" s="9">
        <v>9</v>
      </c>
      <c r="H18" s="8">
        <v>3</v>
      </c>
      <c r="I18" s="8" t="s">
        <v>19</v>
      </c>
      <c r="J18" s="8">
        <v>3</v>
      </c>
      <c r="M18" s="8" t="str">
        <f t="shared" ref="M18:M23" si="22">IF(OR(C18 = "",E18 = ""), "", B18)</f>
        <v>ARG</v>
      </c>
      <c r="N18" s="8" t="str">
        <f t="shared" ref="N18:N23" si="23">IF(OR(C18 = "",E18 = ""), "", F18)</f>
        <v>ALE</v>
      </c>
      <c r="O18" s="8" t="str">
        <f t="shared" ref="O18:O23" si="24">IF(C18&gt;E18,B18, IF(E18&gt;C18,F18, ""))</f>
        <v>ARG</v>
      </c>
      <c r="P18" s="8" t="str">
        <f t="shared" ref="P18:P23" si="25">IF(OR(C18 = "",E18 = ""), "", IF(C18=E18,B18, ""))</f>
        <v/>
      </c>
      <c r="Q18" s="8" t="str">
        <f t="shared" ref="Q18:Q23" si="26">IF(OR(C18 = "",E18 = ""), "", IF(C18=E18,F18, ""))</f>
        <v/>
      </c>
      <c r="R18" s="8" t="str">
        <f t="shared" ref="R18:R23" si="27">IF(C18&gt;E18,F18, IF(E18&gt;C18,B18, ""))</f>
        <v>ALE</v>
      </c>
      <c r="S18" s="8" t="str">
        <f t="shared" ref="S18:S23" si="28">IF(OR(C18 = "",E18 = ""), "", B18)</f>
        <v>ARG</v>
      </c>
      <c r="T18" s="8">
        <f t="shared" ref="T18:T23" si="29">IF(C18 = "", "", C18)</f>
        <v>4</v>
      </c>
      <c r="U18" s="8" t="str">
        <f t="shared" ref="U18:U23" si="30">IF(OR(C18 = "",E18 = ""), "", F18)</f>
        <v>ALE</v>
      </c>
      <c r="V18" s="8">
        <f t="shared" ref="V18:V23" si="31">IF(E18 = "", "", E18)</f>
        <v>0</v>
      </c>
      <c r="W18" s="8">
        <f t="shared" ref="W18:W23" si="32">IF(C18 = "", "", C18)</f>
        <v>4</v>
      </c>
    </row>
    <row r="19" spans="1:23" x14ac:dyDescent="0.25">
      <c r="A19" s="9">
        <v>8</v>
      </c>
      <c r="B19" s="19" t="str">
        <f>VLOOKUP($A19, Equipes!$A$3:$B$14, 2, FALSE)</f>
        <v>ING</v>
      </c>
      <c r="C19" s="18">
        <v>1</v>
      </c>
      <c r="D19" s="20" t="s">
        <v>18</v>
      </c>
      <c r="E19" s="18">
        <v>1</v>
      </c>
      <c r="F19" s="21" t="str">
        <f>VLOOKUP($G19, Equipes!$A$3:$B$14, 2, FALSE)</f>
        <v>GAL</v>
      </c>
      <c r="G19" s="22">
        <v>10</v>
      </c>
      <c r="H19" s="19">
        <v>2</v>
      </c>
      <c r="I19" s="19" t="s">
        <v>19</v>
      </c>
      <c r="J19" s="19">
        <v>3</v>
      </c>
      <c r="K19" s="19"/>
      <c r="M19" s="8" t="str">
        <f t="shared" si="22"/>
        <v>ING</v>
      </c>
      <c r="N19" s="8" t="str">
        <f t="shared" si="23"/>
        <v>GAL</v>
      </c>
      <c r="O19" s="8" t="str">
        <f t="shared" si="24"/>
        <v/>
      </c>
      <c r="P19" s="8" t="str">
        <f t="shared" si="25"/>
        <v>ING</v>
      </c>
      <c r="Q19" s="8" t="str">
        <f t="shared" si="26"/>
        <v>GAL</v>
      </c>
      <c r="R19" s="8" t="str">
        <f t="shared" si="27"/>
        <v/>
      </c>
      <c r="S19" s="8" t="str">
        <f t="shared" si="28"/>
        <v>ING</v>
      </c>
      <c r="T19" s="8">
        <f t="shared" si="29"/>
        <v>1</v>
      </c>
      <c r="U19" s="8" t="str">
        <f t="shared" si="30"/>
        <v>GAL</v>
      </c>
      <c r="V19" s="8">
        <f t="shared" si="31"/>
        <v>1</v>
      </c>
      <c r="W19" s="8">
        <f t="shared" si="32"/>
        <v>1</v>
      </c>
    </row>
    <row r="20" spans="1:23" x14ac:dyDescent="0.25">
      <c r="A20" s="9">
        <v>7</v>
      </c>
      <c r="B20" s="8" t="str">
        <f>VLOOKUP($A20, Equipes!$A$3:$B$14, 2, FALSE)</f>
        <v>COL</v>
      </c>
      <c r="C20" s="18">
        <v>3</v>
      </c>
      <c r="D20" s="10" t="s">
        <v>18</v>
      </c>
      <c r="E20" s="18">
        <v>0</v>
      </c>
      <c r="F20" s="11" t="str">
        <f>VLOOKUP($G20, Equipes!$A$3:$B$14, 2, FALSE)</f>
        <v>ESP</v>
      </c>
      <c r="G20" s="9">
        <v>11</v>
      </c>
      <c r="H20" s="8">
        <v>4</v>
      </c>
      <c r="I20" s="8" t="s">
        <v>19</v>
      </c>
      <c r="J20" s="8">
        <v>3</v>
      </c>
      <c r="M20" s="8" t="str">
        <f t="shared" si="22"/>
        <v>COL</v>
      </c>
      <c r="N20" s="8" t="str">
        <f t="shared" si="23"/>
        <v>ESP</v>
      </c>
      <c r="O20" s="8" t="str">
        <f t="shared" si="24"/>
        <v>COL</v>
      </c>
      <c r="P20" s="8" t="str">
        <f t="shared" si="25"/>
        <v/>
      </c>
      <c r="Q20" s="8" t="str">
        <f t="shared" si="26"/>
        <v/>
      </c>
      <c r="R20" s="8" t="str">
        <f t="shared" si="27"/>
        <v>ESP</v>
      </c>
      <c r="S20" s="8" t="str">
        <f t="shared" si="28"/>
        <v>COL</v>
      </c>
      <c r="T20" s="8">
        <f t="shared" si="29"/>
        <v>3</v>
      </c>
      <c r="U20" s="8" t="str">
        <f t="shared" si="30"/>
        <v>ESP</v>
      </c>
      <c r="V20" s="8">
        <f t="shared" si="31"/>
        <v>0</v>
      </c>
      <c r="W20" s="8">
        <f t="shared" si="32"/>
        <v>3</v>
      </c>
    </row>
    <row r="21" spans="1:23" x14ac:dyDescent="0.25">
      <c r="A21" s="9">
        <v>2</v>
      </c>
      <c r="B21" s="19" t="str">
        <f>VLOOKUP($A21, Equipes!$A$3:$B$14, 2, FALSE)</f>
        <v>EQU</v>
      </c>
      <c r="C21" s="18">
        <v>1</v>
      </c>
      <c r="D21" s="20" t="s">
        <v>18</v>
      </c>
      <c r="E21" s="18">
        <v>0</v>
      </c>
      <c r="F21" s="21" t="str">
        <f>VLOOKUP($G21, Equipes!$A$3:$B$14, 2, FALSE)</f>
        <v>BUL</v>
      </c>
      <c r="G21" s="22">
        <v>12</v>
      </c>
      <c r="H21" s="19">
        <v>1</v>
      </c>
      <c r="I21" s="19" t="s">
        <v>19</v>
      </c>
      <c r="J21" s="19">
        <v>3</v>
      </c>
      <c r="K21" s="19"/>
      <c r="M21" s="8" t="str">
        <f t="shared" si="22"/>
        <v>EQU</v>
      </c>
      <c r="N21" s="8" t="str">
        <f t="shared" si="23"/>
        <v>BUL</v>
      </c>
      <c r="O21" s="8" t="str">
        <f t="shared" si="24"/>
        <v>EQU</v>
      </c>
      <c r="P21" s="8" t="str">
        <f t="shared" si="25"/>
        <v/>
      </c>
      <c r="Q21" s="8" t="str">
        <f t="shared" si="26"/>
        <v/>
      </c>
      <c r="R21" s="8" t="str">
        <f t="shared" si="27"/>
        <v>BUL</v>
      </c>
      <c r="S21" s="8" t="str">
        <f t="shared" si="28"/>
        <v>EQU</v>
      </c>
      <c r="T21" s="8">
        <f t="shared" si="29"/>
        <v>1</v>
      </c>
      <c r="U21" s="8" t="str">
        <f t="shared" si="30"/>
        <v>BUL</v>
      </c>
      <c r="V21" s="8">
        <f t="shared" si="31"/>
        <v>0</v>
      </c>
      <c r="W21" s="8">
        <f t="shared" si="32"/>
        <v>1</v>
      </c>
    </row>
    <row r="22" spans="1:23" x14ac:dyDescent="0.25">
      <c r="A22" s="9">
        <v>3</v>
      </c>
      <c r="B22" s="8" t="str">
        <f>VLOOKUP($A22, Equipes!$A$3:$B$14, 2, FALSE)</f>
        <v>FRA</v>
      </c>
      <c r="C22" s="18">
        <v>0</v>
      </c>
      <c r="D22" s="10" t="s">
        <v>18</v>
      </c>
      <c r="E22" s="18">
        <v>2</v>
      </c>
      <c r="F22" s="11" t="str">
        <f>VLOOKUP($G22, Equipes!$A$3:$B$14, 2, FALSE)</f>
        <v>NOR</v>
      </c>
      <c r="G22" s="9">
        <v>6</v>
      </c>
      <c r="H22" s="8">
        <v>5</v>
      </c>
      <c r="I22" s="8" t="s">
        <v>19</v>
      </c>
      <c r="J22" s="8">
        <v>3</v>
      </c>
      <c r="M22" s="8" t="str">
        <f t="shared" si="22"/>
        <v>FRA</v>
      </c>
      <c r="N22" s="8" t="str">
        <f t="shared" si="23"/>
        <v>NOR</v>
      </c>
      <c r="O22" s="8" t="str">
        <f t="shared" si="24"/>
        <v>NOR</v>
      </c>
      <c r="P22" s="8" t="str">
        <f t="shared" si="25"/>
        <v/>
      </c>
      <c r="Q22" s="8" t="str">
        <f t="shared" si="26"/>
        <v/>
      </c>
      <c r="R22" s="8" t="str">
        <f t="shared" si="27"/>
        <v>FRA</v>
      </c>
      <c r="S22" s="8" t="str">
        <f t="shared" si="28"/>
        <v>FRA</v>
      </c>
      <c r="T22" s="8">
        <f t="shared" si="29"/>
        <v>0</v>
      </c>
      <c r="U22" s="8" t="str">
        <f t="shared" si="30"/>
        <v>NOR</v>
      </c>
      <c r="V22" s="8">
        <f t="shared" si="31"/>
        <v>2</v>
      </c>
      <c r="W22" s="8">
        <f t="shared" si="32"/>
        <v>0</v>
      </c>
    </row>
    <row r="23" spans="1:23" x14ac:dyDescent="0.25">
      <c r="A23" s="9">
        <v>4</v>
      </c>
      <c r="B23" s="19" t="str">
        <f>VLOOKUP($A23, Equipes!$A$3:$B$14, 2, FALSE)</f>
        <v>LIB</v>
      </c>
      <c r="C23" s="18">
        <v>1</v>
      </c>
      <c r="D23" s="20" t="s">
        <v>18</v>
      </c>
      <c r="E23" s="18">
        <v>2</v>
      </c>
      <c r="F23" s="21" t="str">
        <f>VLOOKUP($G23, Equipes!$A$3:$B$14, 2, FALSE)</f>
        <v>NZE</v>
      </c>
      <c r="G23" s="22">
        <v>5</v>
      </c>
      <c r="H23" s="19">
        <v>6</v>
      </c>
      <c r="I23" s="19" t="s">
        <v>19</v>
      </c>
      <c r="J23" s="19">
        <v>3</v>
      </c>
      <c r="K23" s="19"/>
      <c r="M23" s="8" t="str">
        <f t="shared" si="22"/>
        <v>LIB</v>
      </c>
      <c r="N23" s="8" t="str">
        <f t="shared" si="23"/>
        <v>NZE</v>
      </c>
      <c r="O23" s="8" t="str">
        <f t="shared" si="24"/>
        <v>NZE</v>
      </c>
      <c r="P23" s="8" t="str">
        <f t="shared" si="25"/>
        <v/>
      </c>
      <c r="Q23" s="8" t="str">
        <f t="shared" si="26"/>
        <v/>
      </c>
      <c r="R23" s="8" t="str">
        <f t="shared" si="27"/>
        <v>LIB</v>
      </c>
      <c r="S23" s="8" t="str">
        <f t="shared" si="28"/>
        <v>LIB</v>
      </c>
      <c r="T23" s="8">
        <f t="shared" si="29"/>
        <v>1</v>
      </c>
      <c r="U23" s="8" t="str">
        <f t="shared" si="30"/>
        <v>NZE</v>
      </c>
      <c r="V23" s="8">
        <f t="shared" si="31"/>
        <v>2</v>
      </c>
      <c r="W23" s="8">
        <f t="shared" si="32"/>
        <v>1</v>
      </c>
    </row>
    <row r="24" spans="1:23" x14ac:dyDescent="0.25">
      <c r="B24" s="13" t="s">
        <v>22</v>
      </c>
      <c r="C24" s="14"/>
      <c r="D24" s="14"/>
      <c r="E24" s="14"/>
      <c r="F24" s="15"/>
      <c r="G24" s="16"/>
      <c r="H24" s="13" t="s">
        <v>7</v>
      </c>
      <c r="I24" s="13" t="s">
        <v>8</v>
      </c>
      <c r="J24" s="13" t="s">
        <v>9</v>
      </c>
      <c r="K24" s="17">
        <f>K3 + TIME(0,60,0)</f>
        <v>45704.458333333328</v>
      </c>
      <c r="M24" s="12" t="s">
        <v>10</v>
      </c>
      <c r="N24" s="12" t="s">
        <v>10</v>
      </c>
      <c r="O24" s="12" t="s">
        <v>11</v>
      </c>
      <c r="P24" s="12" t="s">
        <v>12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11</v>
      </c>
      <c r="V24" s="12" t="s">
        <v>16</v>
      </c>
      <c r="W24" s="12" t="s">
        <v>17</v>
      </c>
    </row>
    <row r="25" spans="1:23" x14ac:dyDescent="0.25">
      <c r="A25" s="9">
        <v>1</v>
      </c>
      <c r="B25" s="19" t="str">
        <f>VLOOKUP($A25, Equipes!$A$3:$B$14, 2, FALSE)</f>
        <v>ARG</v>
      </c>
      <c r="C25" s="18">
        <v>1</v>
      </c>
      <c r="D25" s="20" t="s">
        <v>18</v>
      </c>
      <c r="E25" s="18">
        <v>0</v>
      </c>
      <c r="F25" s="21" t="str">
        <f>VLOOKUP($G25, Equipes!$A$3:$B$14, 2, FALSE)</f>
        <v>GAL</v>
      </c>
      <c r="G25" s="22">
        <v>10</v>
      </c>
      <c r="H25" s="19">
        <v>2</v>
      </c>
      <c r="I25" s="19" t="s">
        <v>19</v>
      </c>
      <c r="J25" s="19">
        <v>4</v>
      </c>
      <c r="K25" s="19"/>
      <c r="M25" s="8" t="str">
        <f t="shared" ref="M25:M30" si="33">IF(OR(C25 = "",E25 = ""), "", B25)</f>
        <v>ARG</v>
      </c>
      <c r="N25" s="8" t="str">
        <f t="shared" ref="N25:N30" si="34">IF(OR(C25 = "",E25 = ""), "", F25)</f>
        <v>GAL</v>
      </c>
      <c r="O25" s="8" t="str">
        <f t="shared" ref="O25:O30" si="35">IF(C25&gt;E25,B25, IF(E25&gt;C25,F25, ""))</f>
        <v>ARG</v>
      </c>
      <c r="P25" s="8" t="str">
        <f t="shared" ref="P25:P30" si="36">IF(OR(C25 = "",E25 = ""), "", IF(C25=E25,B25, ""))</f>
        <v/>
      </c>
      <c r="Q25" s="8" t="str">
        <f t="shared" ref="Q25:Q30" si="37">IF(OR(C25 = "",E25 = ""), "", IF(C25=E25,F25, ""))</f>
        <v/>
      </c>
      <c r="R25" s="8" t="str">
        <f t="shared" ref="R25:R30" si="38">IF(C25&gt;E25,F25, IF(E25&gt;C25,B25, ""))</f>
        <v>GAL</v>
      </c>
      <c r="S25" s="8" t="str">
        <f t="shared" ref="S25:S30" si="39">IF(OR(C25 = "",E25 = ""), "", B25)</f>
        <v>ARG</v>
      </c>
      <c r="T25" s="8">
        <f t="shared" ref="T25:T30" si="40">IF(C25 = "", "", C25)</f>
        <v>1</v>
      </c>
      <c r="U25" s="8" t="str">
        <f t="shared" ref="U25:U30" si="41">IF(OR(C25 = "",E25 = ""), "", F25)</f>
        <v>GAL</v>
      </c>
      <c r="V25" s="8">
        <f t="shared" ref="V25:V30" si="42">IF(E25 = "", "", E25)</f>
        <v>0</v>
      </c>
      <c r="W25" s="8">
        <f t="shared" ref="W25:W30" si="43">IF(C25 = "", "", C25)</f>
        <v>1</v>
      </c>
    </row>
    <row r="26" spans="1:23" x14ac:dyDescent="0.25">
      <c r="A26" s="9">
        <v>9</v>
      </c>
      <c r="B26" s="8" t="str">
        <f>VLOOKUP($A26, Equipes!$A$3:$B$14, 2, FALSE)</f>
        <v>ALE</v>
      </c>
      <c r="C26" s="18">
        <v>4</v>
      </c>
      <c r="D26" s="10" t="s">
        <v>18</v>
      </c>
      <c r="E26" s="18">
        <v>2</v>
      </c>
      <c r="F26" s="11" t="str">
        <f>VLOOKUP($G26, Equipes!$A$3:$B$14, 2, FALSE)</f>
        <v>ESP</v>
      </c>
      <c r="G26" s="9">
        <v>11</v>
      </c>
      <c r="H26" s="8">
        <v>3</v>
      </c>
      <c r="I26" s="8" t="s">
        <v>19</v>
      </c>
      <c r="J26" s="8">
        <v>4</v>
      </c>
      <c r="M26" s="8" t="str">
        <f t="shared" si="33"/>
        <v>ALE</v>
      </c>
      <c r="N26" s="8" t="str">
        <f t="shared" si="34"/>
        <v>ESP</v>
      </c>
      <c r="O26" s="8" t="str">
        <f t="shared" si="35"/>
        <v>ALE</v>
      </c>
      <c r="P26" s="8" t="str">
        <f t="shared" si="36"/>
        <v/>
      </c>
      <c r="Q26" s="8" t="str">
        <f t="shared" si="37"/>
        <v/>
      </c>
      <c r="R26" s="8" t="str">
        <f t="shared" si="38"/>
        <v>ESP</v>
      </c>
      <c r="S26" s="8" t="str">
        <f t="shared" si="39"/>
        <v>ALE</v>
      </c>
      <c r="T26" s="8">
        <f t="shared" si="40"/>
        <v>4</v>
      </c>
      <c r="U26" s="8" t="str">
        <f t="shared" si="41"/>
        <v>ESP</v>
      </c>
      <c r="V26" s="8">
        <f t="shared" si="42"/>
        <v>2</v>
      </c>
      <c r="W26" s="8">
        <f t="shared" si="43"/>
        <v>4</v>
      </c>
    </row>
    <row r="27" spans="1:23" x14ac:dyDescent="0.25">
      <c r="A27" s="9">
        <v>8</v>
      </c>
      <c r="B27" s="19" t="str">
        <f>VLOOKUP($A27, Equipes!$A$3:$B$14, 2, FALSE)</f>
        <v>ING</v>
      </c>
      <c r="C27" s="18">
        <v>2</v>
      </c>
      <c r="D27" s="20" t="s">
        <v>18</v>
      </c>
      <c r="E27" s="18">
        <v>0</v>
      </c>
      <c r="F27" s="21" t="str">
        <f>VLOOKUP($G27, Equipes!$A$3:$B$14, 2, FALSE)</f>
        <v>BUL</v>
      </c>
      <c r="G27" s="22">
        <v>12</v>
      </c>
      <c r="H27" s="19">
        <v>5</v>
      </c>
      <c r="I27" s="19" t="s">
        <v>19</v>
      </c>
      <c r="J27" s="19">
        <v>4</v>
      </c>
      <c r="K27" s="19"/>
      <c r="M27" s="8" t="str">
        <f t="shared" si="33"/>
        <v>ING</v>
      </c>
      <c r="N27" s="8" t="str">
        <f t="shared" si="34"/>
        <v>BUL</v>
      </c>
      <c r="O27" s="8" t="str">
        <f t="shared" si="35"/>
        <v>ING</v>
      </c>
      <c r="P27" s="8" t="str">
        <f t="shared" si="36"/>
        <v/>
      </c>
      <c r="Q27" s="8" t="str">
        <f t="shared" si="37"/>
        <v/>
      </c>
      <c r="R27" s="8" t="str">
        <f t="shared" si="38"/>
        <v>BUL</v>
      </c>
      <c r="S27" s="8" t="str">
        <f t="shared" si="39"/>
        <v>ING</v>
      </c>
      <c r="T27" s="8">
        <f t="shared" si="40"/>
        <v>2</v>
      </c>
      <c r="U27" s="8" t="str">
        <f t="shared" si="41"/>
        <v>BUL</v>
      </c>
      <c r="V27" s="8">
        <f t="shared" si="42"/>
        <v>0</v>
      </c>
      <c r="W27" s="8">
        <f t="shared" si="43"/>
        <v>2</v>
      </c>
    </row>
    <row r="28" spans="1:23" x14ac:dyDescent="0.25">
      <c r="A28" s="9">
        <v>7</v>
      </c>
      <c r="B28" s="8" t="str">
        <f>VLOOKUP($A28, Equipes!$A$3:$B$14, 2, FALSE)</f>
        <v>COL</v>
      </c>
      <c r="C28" s="18">
        <v>2</v>
      </c>
      <c r="D28" s="10" t="s">
        <v>18</v>
      </c>
      <c r="E28" s="18">
        <v>6</v>
      </c>
      <c r="F28" s="11" t="str">
        <f>VLOOKUP($G28, Equipes!$A$3:$B$14, 2, FALSE)</f>
        <v>NOR</v>
      </c>
      <c r="G28" s="9">
        <v>6</v>
      </c>
      <c r="H28" s="8">
        <v>4</v>
      </c>
      <c r="I28" s="8" t="s">
        <v>19</v>
      </c>
      <c r="J28" s="8">
        <v>4</v>
      </c>
      <c r="M28" s="8" t="str">
        <f t="shared" si="33"/>
        <v>COL</v>
      </c>
      <c r="N28" s="8" t="str">
        <f t="shared" si="34"/>
        <v>NOR</v>
      </c>
      <c r="O28" s="8" t="str">
        <f t="shared" si="35"/>
        <v>NOR</v>
      </c>
      <c r="P28" s="8" t="str">
        <f t="shared" si="36"/>
        <v/>
      </c>
      <c r="Q28" s="8" t="str">
        <f t="shared" si="37"/>
        <v/>
      </c>
      <c r="R28" s="8" t="str">
        <f t="shared" si="38"/>
        <v>COL</v>
      </c>
      <c r="S28" s="8" t="str">
        <f t="shared" si="39"/>
        <v>COL</v>
      </c>
      <c r="T28" s="8">
        <f t="shared" si="40"/>
        <v>2</v>
      </c>
      <c r="U28" s="8" t="str">
        <f t="shared" si="41"/>
        <v>NOR</v>
      </c>
      <c r="V28" s="8">
        <f t="shared" si="42"/>
        <v>6</v>
      </c>
      <c r="W28" s="8">
        <f t="shared" si="43"/>
        <v>2</v>
      </c>
    </row>
    <row r="29" spans="1:23" x14ac:dyDescent="0.25">
      <c r="A29" s="9">
        <v>2</v>
      </c>
      <c r="B29" s="19" t="str">
        <f>VLOOKUP($A29, Equipes!$A$3:$B$14, 2, FALSE)</f>
        <v>EQU</v>
      </c>
      <c r="C29" s="18">
        <v>6</v>
      </c>
      <c r="D29" s="20" t="s">
        <v>18</v>
      </c>
      <c r="E29" s="18">
        <v>1</v>
      </c>
      <c r="F29" s="21" t="str">
        <f>VLOOKUP($G29, Equipes!$A$3:$B$14, 2, FALSE)</f>
        <v>NZE</v>
      </c>
      <c r="G29" s="22">
        <v>5</v>
      </c>
      <c r="H29" s="19">
        <v>1</v>
      </c>
      <c r="I29" s="19" t="s">
        <v>19</v>
      </c>
      <c r="J29" s="19">
        <v>4</v>
      </c>
      <c r="K29" s="19"/>
      <c r="M29" s="8" t="str">
        <f t="shared" si="33"/>
        <v>EQU</v>
      </c>
      <c r="N29" s="8" t="str">
        <f t="shared" si="34"/>
        <v>NZE</v>
      </c>
      <c r="O29" s="8" t="str">
        <f t="shared" si="35"/>
        <v>EQU</v>
      </c>
      <c r="P29" s="8" t="str">
        <f t="shared" si="36"/>
        <v/>
      </c>
      <c r="Q29" s="8" t="str">
        <f t="shared" si="37"/>
        <v/>
      </c>
      <c r="R29" s="8" t="str">
        <f t="shared" si="38"/>
        <v>NZE</v>
      </c>
      <c r="S29" s="8" t="str">
        <f t="shared" si="39"/>
        <v>EQU</v>
      </c>
      <c r="T29" s="8">
        <f t="shared" si="40"/>
        <v>6</v>
      </c>
      <c r="U29" s="8" t="str">
        <f t="shared" si="41"/>
        <v>NZE</v>
      </c>
      <c r="V29" s="8">
        <f t="shared" si="42"/>
        <v>1</v>
      </c>
      <c r="W29" s="8">
        <f t="shared" si="43"/>
        <v>6</v>
      </c>
    </row>
    <row r="30" spans="1:23" x14ac:dyDescent="0.25">
      <c r="A30" s="9">
        <v>3</v>
      </c>
      <c r="B30" s="8" t="str">
        <f>VLOOKUP($A30, Equipes!$A$3:$B$14, 2, FALSE)</f>
        <v>FRA</v>
      </c>
      <c r="C30" s="18">
        <v>0</v>
      </c>
      <c r="D30" s="10" t="s">
        <v>18</v>
      </c>
      <c r="E30" s="18">
        <v>1</v>
      </c>
      <c r="F30" s="11" t="str">
        <f>VLOOKUP($G30, Equipes!$A$3:$B$14, 2, FALSE)</f>
        <v>LIB</v>
      </c>
      <c r="G30" s="9">
        <v>4</v>
      </c>
      <c r="H30" s="8">
        <v>6</v>
      </c>
      <c r="I30" s="8" t="s">
        <v>19</v>
      </c>
      <c r="J30" s="8">
        <v>4</v>
      </c>
      <c r="M30" s="8" t="str">
        <f t="shared" si="33"/>
        <v>FRA</v>
      </c>
      <c r="N30" s="8" t="str">
        <f t="shared" si="34"/>
        <v>LIB</v>
      </c>
      <c r="O30" s="8" t="str">
        <f t="shared" si="35"/>
        <v>LIB</v>
      </c>
      <c r="P30" s="8" t="str">
        <f t="shared" si="36"/>
        <v/>
      </c>
      <c r="Q30" s="8" t="str">
        <f t="shared" si="37"/>
        <v/>
      </c>
      <c r="R30" s="8" t="str">
        <f t="shared" si="38"/>
        <v>FRA</v>
      </c>
      <c r="S30" s="8" t="str">
        <f t="shared" si="39"/>
        <v>FRA</v>
      </c>
      <c r="T30" s="8">
        <f t="shared" si="40"/>
        <v>0</v>
      </c>
      <c r="U30" s="8" t="str">
        <f t="shared" si="41"/>
        <v>LIB</v>
      </c>
      <c r="V30" s="8">
        <f t="shared" si="42"/>
        <v>1</v>
      </c>
      <c r="W30" s="8">
        <f t="shared" si="43"/>
        <v>0</v>
      </c>
    </row>
    <row r="31" spans="1:23" x14ac:dyDescent="0.25">
      <c r="B31" s="13" t="s">
        <v>23</v>
      </c>
      <c r="C31" s="14"/>
      <c r="D31" s="14"/>
      <c r="E31" s="14"/>
      <c r="F31" s="15"/>
      <c r="G31" s="16"/>
      <c r="H31" s="13" t="s">
        <v>7</v>
      </c>
      <c r="I31" s="13" t="s">
        <v>8</v>
      </c>
      <c r="J31" s="13" t="s">
        <v>9</v>
      </c>
      <c r="K31" s="17">
        <f>K3 + TIME(0,80,0)</f>
        <v>45704.472222222219</v>
      </c>
      <c r="M31" s="12" t="s">
        <v>10</v>
      </c>
      <c r="N31" s="12" t="s">
        <v>10</v>
      </c>
      <c r="O31" s="12" t="s">
        <v>11</v>
      </c>
      <c r="P31" s="12" t="s">
        <v>12</v>
      </c>
      <c r="Q31" s="12" t="s">
        <v>12</v>
      </c>
      <c r="R31" s="12" t="s">
        <v>13</v>
      </c>
      <c r="S31" s="12" t="s">
        <v>14</v>
      </c>
      <c r="T31" s="12" t="s">
        <v>15</v>
      </c>
      <c r="U31" s="12" t="s">
        <v>11</v>
      </c>
      <c r="V31" s="12" t="s">
        <v>16</v>
      </c>
      <c r="W31" s="12" t="s">
        <v>17</v>
      </c>
    </row>
    <row r="32" spans="1:23" x14ac:dyDescent="0.25">
      <c r="A32" s="9">
        <v>1</v>
      </c>
      <c r="B32" s="8" t="str">
        <f>VLOOKUP($A32, Equipes!$A$3:$B$14, 2, FALSE)</f>
        <v>ARG</v>
      </c>
      <c r="C32" s="18">
        <v>2</v>
      </c>
      <c r="D32" s="10" t="s">
        <v>18</v>
      </c>
      <c r="E32" s="18">
        <v>0</v>
      </c>
      <c r="F32" s="11" t="str">
        <f>VLOOKUP($G32, Equipes!$A$3:$B$14, 2, FALSE)</f>
        <v>ESP</v>
      </c>
      <c r="G32" s="9">
        <v>11</v>
      </c>
      <c r="H32" s="8">
        <v>6</v>
      </c>
      <c r="I32" s="8" t="s">
        <v>19</v>
      </c>
      <c r="J32" s="8">
        <v>5</v>
      </c>
      <c r="M32" s="8" t="str">
        <f t="shared" ref="M32:M37" si="44">IF(OR(C32 = "",E32 = ""), "", B32)</f>
        <v>ARG</v>
      </c>
      <c r="N32" s="8" t="str">
        <f t="shared" ref="N32:N37" si="45">IF(OR(C32 = "",E32 = ""), "", F32)</f>
        <v>ESP</v>
      </c>
      <c r="O32" s="8" t="str">
        <f t="shared" ref="O32:O37" si="46">IF(C32&gt;E32,B32, IF(E32&gt;C32,F32, ""))</f>
        <v>ARG</v>
      </c>
      <c r="P32" s="8" t="str">
        <f t="shared" ref="P32:P37" si="47">IF(OR(C32 = "",E32 = ""), "", IF(C32=E32,B32, ""))</f>
        <v/>
      </c>
      <c r="Q32" s="8" t="str">
        <f t="shared" ref="Q32:Q37" si="48">IF(OR(C32 = "",E32 = ""), "", IF(C32=E32,F32, ""))</f>
        <v/>
      </c>
      <c r="R32" s="8" t="str">
        <f t="shared" ref="R32:R37" si="49">IF(C32&gt;E32,F32, IF(E32&gt;C32,B32, ""))</f>
        <v>ESP</v>
      </c>
      <c r="S32" s="8" t="str">
        <f t="shared" ref="S32:S37" si="50">IF(OR(C32 = "",E32 = ""), "", B32)</f>
        <v>ARG</v>
      </c>
      <c r="T32" s="8">
        <f t="shared" ref="T32:T37" si="51">IF(C32 = "", "", C32)</f>
        <v>2</v>
      </c>
      <c r="U32" s="8" t="str">
        <f t="shared" ref="U32:U37" si="52">IF(OR(C32 = "",E32 = ""), "", F32)</f>
        <v>ESP</v>
      </c>
      <c r="V32" s="8">
        <f t="shared" ref="V32:V37" si="53">IF(E32 = "", "", E32)</f>
        <v>0</v>
      </c>
      <c r="W32" s="8">
        <f t="shared" ref="W32:W37" si="54">IF(C32 = "", "", C32)</f>
        <v>2</v>
      </c>
    </row>
    <row r="33" spans="1:23" x14ac:dyDescent="0.25">
      <c r="A33" s="9">
        <v>10</v>
      </c>
      <c r="B33" s="19" t="str">
        <f>VLOOKUP($A33, Equipes!$A$3:$B$14, 2, FALSE)</f>
        <v>GAL</v>
      </c>
      <c r="C33" s="18">
        <v>1</v>
      </c>
      <c r="D33" s="20" t="s">
        <v>18</v>
      </c>
      <c r="E33" s="18">
        <v>1</v>
      </c>
      <c r="F33" s="21" t="str">
        <f>VLOOKUP($G33, Equipes!$A$3:$B$14, 2, FALSE)</f>
        <v>BUL</v>
      </c>
      <c r="G33" s="22">
        <v>12</v>
      </c>
      <c r="H33" s="19">
        <v>1</v>
      </c>
      <c r="I33" s="19" t="s">
        <v>19</v>
      </c>
      <c r="J33" s="19">
        <v>5</v>
      </c>
      <c r="K33" s="19"/>
      <c r="M33" s="8" t="str">
        <f t="shared" si="44"/>
        <v>GAL</v>
      </c>
      <c r="N33" s="8" t="str">
        <f t="shared" si="45"/>
        <v>BUL</v>
      </c>
      <c r="O33" s="8" t="str">
        <f t="shared" si="46"/>
        <v/>
      </c>
      <c r="P33" s="8" t="str">
        <f t="shared" si="47"/>
        <v>GAL</v>
      </c>
      <c r="Q33" s="8" t="str">
        <f t="shared" si="48"/>
        <v>BUL</v>
      </c>
      <c r="R33" s="8" t="str">
        <f t="shared" si="49"/>
        <v/>
      </c>
      <c r="S33" s="8" t="str">
        <f t="shared" si="50"/>
        <v>GAL</v>
      </c>
      <c r="T33" s="8">
        <f t="shared" si="51"/>
        <v>1</v>
      </c>
      <c r="U33" s="8" t="str">
        <f t="shared" si="52"/>
        <v>BUL</v>
      </c>
      <c r="V33" s="8">
        <f t="shared" si="53"/>
        <v>1</v>
      </c>
      <c r="W33" s="8">
        <f t="shared" si="54"/>
        <v>1</v>
      </c>
    </row>
    <row r="34" spans="1:23" x14ac:dyDescent="0.25">
      <c r="A34" s="9">
        <v>9</v>
      </c>
      <c r="B34" s="8" t="str">
        <f>VLOOKUP($A34, Equipes!$A$3:$B$14, 2, FALSE)</f>
        <v>ALE</v>
      </c>
      <c r="C34" s="18">
        <v>1</v>
      </c>
      <c r="D34" s="10" t="s">
        <v>18</v>
      </c>
      <c r="E34" s="18">
        <v>3</v>
      </c>
      <c r="F34" s="11" t="str">
        <f>VLOOKUP($G34, Equipes!$A$3:$B$14, 2, FALSE)</f>
        <v>NOR</v>
      </c>
      <c r="G34" s="9">
        <v>6</v>
      </c>
      <c r="H34" s="8">
        <v>5</v>
      </c>
      <c r="I34" s="8" t="s">
        <v>19</v>
      </c>
      <c r="J34" s="8">
        <v>5</v>
      </c>
      <c r="M34" s="8" t="str">
        <f t="shared" si="44"/>
        <v>ALE</v>
      </c>
      <c r="N34" s="8" t="str">
        <f t="shared" si="45"/>
        <v>NOR</v>
      </c>
      <c r="O34" s="8" t="str">
        <f t="shared" si="46"/>
        <v>NOR</v>
      </c>
      <c r="P34" s="8" t="str">
        <f t="shared" si="47"/>
        <v/>
      </c>
      <c r="Q34" s="8" t="str">
        <f t="shared" si="48"/>
        <v/>
      </c>
      <c r="R34" s="8" t="str">
        <f t="shared" si="49"/>
        <v>ALE</v>
      </c>
      <c r="S34" s="8" t="str">
        <f t="shared" si="50"/>
        <v>ALE</v>
      </c>
      <c r="T34" s="8">
        <f t="shared" si="51"/>
        <v>1</v>
      </c>
      <c r="U34" s="8" t="str">
        <f t="shared" si="52"/>
        <v>NOR</v>
      </c>
      <c r="V34" s="8">
        <f t="shared" si="53"/>
        <v>3</v>
      </c>
      <c r="W34" s="8">
        <f t="shared" si="54"/>
        <v>1</v>
      </c>
    </row>
    <row r="35" spans="1:23" x14ac:dyDescent="0.25">
      <c r="A35" s="9">
        <v>8</v>
      </c>
      <c r="B35" s="19" t="str">
        <f>VLOOKUP($A35, Equipes!$A$3:$B$14, 2, FALSE)</f>
        <v>ING</v>
      </c>
      <c r="C35" s="18">
        <v>0</v>
      </c>
      <c r="D35" s="20" t="s">
        <v>18</v>
      </c>
      <c r="E35" s="18">
        <v>1</v>
      </c>
      <c r="F35" s="21" t="str">
        <f>VLOOKUP($G35, Equipes!$A$3:$B$14, 2, FALSE)</f>
        <v>NZE</v>
      </c>
      <c r="G35" s="22">
        <v>5</v>
      </c>
      <c r="H35" s="19">
        <v>2</v>
      </c>
      <c r="I35" s="19" t="s">
        <v>19</v>
      </c>
      <c r="J35" s="19">
        <v>5</v>
      </c>
      <c r="K35" s="19"/>
      <c r="M35" s="8" t="str">
        <f t="shared" si="44"/>
        <v>ING</v>
      </c>
      <c r="N35" s="8" t="str">
        <f t="shared" si="45"/>
        <v>NZE</v>
      </c>
      <c r="O35" s="8" t="str">
        <f t="shared" si="46"/>
        <v>NZE</v>
      </c>
      <c r="P35" s="8" t="str">
        <f t="shared" si="47"/>
        <v/>
      </c>
      <c r="Q35" s="8" t="str">
        <f t="shared" si="48"/>
        <v/>
      </c>
      <c r="R35" s="8" t="str">
        <f t="shared" si="49"/>
        <v>ING</v>
      </c>
      <c r="S35" s="8" t="str">
        <f t="shared" si="50"/>
        <v>ING</v>
      </c>
      <c r="T35" s="8">
        <f t="shared" si="51"/>
        <v>0</v>
      </c>
      <c r="U35" s="8" t="str">
        <f t="shared" si="52"/>
        <v>NZE</v>
      </c>
      <c r="V35" s="8">
        <f t="shared" si="53"/>
        <v>1</v>
      </c>
      <c r="W35" s="8">
        <f t="shared" si="54"/>
        <v>0</v>
      </c>
    </row>
    <row r="36" spans="1:23" x14ac:dyDescent="0.25">
      <c r="A36" s="9">
        <v>7</v>
      </c>
      <c r="B36" s="8" t="str">
        <f>VLOOKUP($A36, Equipes!$A$3:$B$14, 2, FALSE)</f>
        <v>COL</v>
      </c>
      <c r="C36" s="18">
        <v>1</v>
      </c>
      <c r="D36" s="10" t="s">
        <v>18</v>
      </c>
      <c r="E36" s="18">
        <v>4</v>
      </c>
      <c r="F36" s="11" t="str">
        <f>VLOOKUP($G36, Equipes!$A$3:$B$14, 2, FALSE)</f>
        <v>LIB</v>
      </c>
      <c r="G36" s="9">
        <v>4</v>
      </c>
      <c r="H36" s="8">
        <v>3</v>
      </c>
      <c r="I36" s="8" t="s">
        <v>19</v>
      </c>
      <c r="J36" s="8">
        <v>5</v>
      </c>
      <c r="M36" s="8" t="str">
        <f t="shared" si="44"/>
        <v>COL</v>
      </c>
      <c r="N36" s="8" t="str">
        <f t="shared" si="45"/>
        <v>LIB</v>
      </c>
      <c r="O36" s="8" t="str">
        <f t="shared" si="46"/>
        <v>LIB</v>
      </c>
      <c r="P36" s="8" t="str">
        <f t="shared" si="47"/>
        <v/>
      </c>
      <c r="Q36" s="8" t="str">
        <f t="shared" si="48"/>
        <v/>
      </c>
      <c r="R36" s="8" t="str">
        <f t="shared" si="49"/>
        <v>COL</v>
      </c>
      <c r="S36" s="8" t="str">
        <f t="shared" si="50"/>
        <v>COL</v>
      </c>
      <c r="T36" s="8">
        <f t="shared" si="51"/>
        <v>1</v>
      </c>
      <c r="U36" s="8" t="str">
        <f t="shared" si="52"/>
        <v>LIB</v>
      </c>
      <c r="V36" s="8">
        <f t="shared" si="53"/>
        <v>4</v>
      </c>
      <c r="W36" s="8">
        <f t="shared" si="54"/>
        <v>1</v>
      </c>
    </row>
    <row r="37" spans="1:23" x14ac:dyDescent="0.25">
      <c r="A37" s="9">
        <v>2</v>
      </c>
      <c r="B37" s="19" t="str">
        <f>VLOOKUP($A37, Equipes!$A$3:$B$14, 2, FALSE)</f>
        <v>EQU</v>
      </c>
      <c r="C37" s="18">
        <v>1</v>
      </c>
      <c r="D37" s="20" t="s">
        <v>18</v>
      </c>
      <c r="E37" s="18">
        <v>1</v>
      </c>
      <c r="F37" s="21" t="str">
        <f>VLOOKUP($G37, Equipes!$A$3:$B$14, 2, FALSE)</f>
        <v>FRA</v>
      </c>
      <c r="G37" s="22">
        <v>3</v>
      </c>
      <c r="H37" s="19">
        <v>4</v>
      </c>
      <c r="I37" s="19" t="s">
        <v>19</v>
      </c>
      <c r="J37" s="19">
        <v>5</v>
      </c>
      <c r="K37" s="19"/>
      <c r="M37" s="8" t="str">
        <f t="shared" si="44"/>
        <v>EQU</v>
      </c>
      <c r="N37" s="8" t="str">
        <f t="shared" si="45"/>
        <v>FRA</v>
      </c>
      <c r="O37" s="8" t="str">
        <f t="shared" si="46"/>
        <v/>
      </c>
      <c r="P37" s="8" t="str">
        <f t="shared" si="47"/>
        <v>EQU</v>
      </c>
      <c r="Q37" s="8" t="str">
        <f t="shared" si="48"/>
        <v>FRA</v>
      </c>
      <c r="R37" s="8" t="str">
        <f t="shared" si="49"/>
        <v/>
      </c>
      <c r="S37" s="8" t="str">
        <f t="shared" si="50"/>
        <v>EQU</v>
      </c>
      <c r="T37" s="8">
        <f t="shared" si="51"/>
        <v>1</v>
      </c>
      <c r="U37" s="8" t="str">
        <f t="shared" si="52"/>
        <v>FRA</v>
      </c>
      <c r="V37" s="8">
        <f t="shared" si="53"/>
        <v>1</v>
      </c>
      <c r="W37" s="8">
        <f t="shared" si="54"/>
        <v>1</v>
      </c>
    </row>
    <row r="38" spans="1:23" x14ac:dyDescent="0.25">
      <c r="B38" s="13" t="s">
        <v>24</v>
      </c>
      <c r="C38" s="14"/>
      <c r="D38" s="14"/>
      <c r="E38" s="14"/>
      <c r="F38" s="15"/>
      <c r="G38" s="16"/>
      <c r="H38" s="13" t="s">
        <v>7</v>
      </c>
      <c r="I38" s="13" t="s">
        <v>8</v>
      </c>
      <c r="J38" s="13" t="s">
        <v>9</v>
      </c>
      <c r="K38" s="17">
        <f>K3 + TIME(0,100,0)</f>
        <v>45704.486111111109</v>
      </c>
      <c r="M38" s="12" t="s">
        <v>10</v>
      </c>
      <c r="N38" s="12" t="s">
        <v>10</v>
      </c>
      <c r="O38" s="12" t="s">
        <v>11</v>
      </c>
      <c r="P38" s="12" t="s">
        <v>12</v>
      </c>
      <c r="Q38" s="12" t="s">
        <v>12</v>
      </c>
      <c r="R38" s="12" t="s">
        <v>13</v>
      </c>
      <c r="S38" s="12" t="s">
        <v>14</v>
      </c>
      <c r="T38" s="12" t="s">
        <v>15</v>
      </c>
      <c r="U38" s="12" t="s">
        <v>11</v>
      </c>
      <c r="V38" s="12" t="s">
        <v>16</v>
      </c>
      <c r="W38" s="12" t="s">
        <v>17</v>
      </c>
    </row>
    <row r="39" spans="1:23" x14ac:dyDescent="0.25">
      <c r="A39" s="9">
        <v>1</v>
      </c>
      <c r="B39" s="19" t="str">
        <f>VLOOKUP($A39, Equipes!$A$3:$B$14, 2, FALSE)</f>
        <v>ARG</v>
      </c>
      <c r="C39" s="18">
        <v>3</v>
      </c>
      <c r="D39" s="20" t="s">
        <v>18</v>
      </c>
      <c r="E39" s="18">
        <v>1</v>
      </c>
      <c r="F39" s="21" t="str">
        <f>VLOOKUP($G39, Equipes!$A$3:$B$14, 2, FALSE)</f>
        <v>BUL</v>
      </c>
      <c r="G39" s="22">
        <v>12</v>
      </c>
      <c r="H39" s="19">
        <v>2</v>
      </c>
      <c r="I39" s="19" t="s">
        <v>19</v>
      </c>
      <c r="J39" s="19">
        <v>6</v>
      </c>
      <c r="K39" s="19"/>
      <c r="M39" s="8" t="str">
        <f t="shared" ref="M39:M44" si="55">IF(OR(C39 = "",E39 = ""), "", B39)</f>
        <v>ARG</v>
      </c>
      <c r="N39" s="8" t="str">
        <f t="shared" ref="N39:N44" si="56">IF(OR(C39 = "",E39 = ""), "", F39)</f>
        <v>BUL</v>
      </c>
      <c r="O39" s="8" t="str">
        <f t="shared" ref="O39:O44" si="57">IF(C39&gt;E39,B39, IF(E39&gt;C39,F39, ""))</f>
        <v>ARG</v>
      </c>
      <c r="P39" s="8" t="str">
        <f t="shared" ref="P39:P44" si="58">IF(OR(C39 = "",E39 = ""), "", IF(C39=E39,B39, ""))</f>
        <v/>
      </c>
      <c r="Q39" s="8" t="str">
        <f t="shared" ref="Q39:Q44" si="59">IF(OR(C39 = "",E39 = ""), "", IF(C39=E39,F39, ""))</f>
        <v/>
      </c>
      <c r="R39" s="8" t="str">
        <f t="shared" ref="R39:R44" si="60">IF(C39&gt;E39,F39, IF(E39&gt;C39,B39, ""))</f>
        <v>BUL</v>
      </c>
      <c r="S39" s="8" t="str">
        <f t="shared" ref="S39:S44" si="61">IF(OR(C39 = "",E39 = ""), "", B39)</f>
        <v>ARG</v>
      </c>
      <c r="T39" s="8">
        <f t="shared" ref="T39:T44" si="62">IF(C39 = "", "", C39)</f>
        <v>3</v>
      </c>
      <c r="U39" s="8" t="str">
        <f t="shared" ref="U39:U44" si="63">IF(OR(C39 = "",E39 = ""), "", F39)</f>
        <v>BUL</v>
      </c>
      <c r="V39" s="8">
        <f t="shared" ref="V39:V44" si="64">IF(E39 = "", "", E39)</f>
        <v>1</v>
      </c>
      <c r="W39" s="8">
        <f t="shared" ref="W39:W44" si="65">IF(C39 = "", "", C39)</f>
        <v>3</v>
      </c>
    </row>
    <row r="40" spans="1:23" x14ac:dyDescent="0.25">
      <c r="A40" s="9">
        <v>11</v>
      </c>
      <c r="B40" s="8" t="str">
        <f>VLOOKUP($A40, Equipes!$A$3:$B$14, 2, FALSE)</f>
        <v>ESP</v>
      </c>
      <c r="C40" s="18">
        <v>2</v>
      </c>
      <c r="D40" s="10" t="s">
        <v>18</v>
      </c>
      <c r="E40" s="18">
        <v>3</v>
      </c>
      <c r="F40" s="11" t="str">
        <f>VLOOKUP($G40, Equipes!$A$3:$B$14, 2, FALSE)</f>
        <v>NOR</v>
      </c>
      <c r="G40" s="9">
        <v>6</v>
      </c>
      <c r="H40" s="8">
        <v>4</v>
      </c>
      <c r="I40" s="8" t="s">
        <v>19</v>
      </c>
      <c r="J40" s="8">
        <v>6</v>
      </c>
      <c r="M40" s="8" t="str">
        <f t="shared" si="55"/>
        <v>ESP</v>
      </c>
      <c r="N40" s="8" t="str">
        <f t="shared" si="56"/>
        <v>NOR</v>
      </c>
      <c r="O40" s="8" t="str">
        <f t="shared" si="57"/>
        <v>NOR</v>
      </c>
      <c r="P40" s="8" t="str">
        <f t="shared" si="58"/>
        <v/>
      </c>
      <c r="Q40" s="8" t="str">
        <f t="shared" si="59"/>
        <v/>
      </c>
      <c r="R40" s="8" t="str">
        <f t="shared" si="60"/>
        <v>ESP</v>
      </c>
      <c r="S40" s="8" t="str">
        <f t="shared" si="61"/>
        <v>ESP</v>
      </c>
      <c r="T40" s="8">
        <f t="shared" si="62"/>
        <v>2</v>
      </c>
      <c r="U40" s="8" t="str">
        <f t="shared" si="63"/>
        <v>NOR</v>
      </c>
      <c r="V40" s="8">
        <f t="shared" si="64"/>
        <v>3</v>
      </c>
      <c r="W40" s="8">
        <f t="shared" si="65"/>
        <v>2</v>
      </c>
    </row>
    <row r="41" spans="1:23" x14ac:dyDescent="0.25">
      <c r="A41" s="9">
        <v>10</v>
      </c>
      <c r="B41" s="19" t="str">
        <f>VLOOKUP($A41, Equipes!$A$3:$B$14, 2, FALSE)</f>
        <v>GAL</v>
      </c>
      <c r="C41" s="18">
        <v>0</v>
      </c>
      <c r="D41" s="20" t="s">
        <v>18</v>
      </c>
      <c r="E41" s="18">
        <v>1</v>
      </c>
      <c r="F41" s="21" t="str">
        <f>VLOOKUP($G41, Equipes!$A$3:$B$14, 2, FALSE)</f>
        <v>NZE</v>
      </c>
      <c r="G41" s="22">
        <v>5</v>
      </c>
      <c r="H41" s="19">
        <v>3</v>
      </c>
      <c r="I41" s="19" t="s">
        <v>19</v>
      </c>
      <c r="J41" s="19">
        <v>6</v>
      </c>
      <c r="K41" s="19"/>
      <c r="M41" s="8" t="str">
        <f t="shared" si="55"/>
        <v>GAL</v>
      </c>
      <c r="N41" s="8" t="str">
        <f t="shared" si="56"/>
        <v>NZE</v>
      </c>
      <c r="O41" s="8" t="str">
        <f t="shared" si="57"/>
        <v>NZE</v>
      </c>
      <c r="P41" s="8" t="str">
        <f t="shared" si="58"/>
        <v/>
      </c>
      <c r="Q41" s="8" t="str">
        <f t="shared" si="59"/>
        <v/>
      </c>
      <c r="R41" s="8" t="str">
        <f t="shared" si="60"/>
        <v>GAL</v>
      </c>
      <c r="S41" s="8" t="str">
        <f t="shared" si="61"/>
        <v>GAL</v>
      </c>
      <c r="T41" s="8">
        <f t="shared" si="62"/>
        <v>0</v>
      </c>
      <c r="U41" s="8" t="str">
        <f t="shared" si="63"/>
        <v>NZE</v>
      </c>
      <c r="V41" s="8">
        <f t="shared" si="64"/>
        <v>1</v>
      </c>
      <c r="W41" s="8">
        <f t="shared" si="65"/>
        <v>0</v>
      </c>
    </row>
    <row r="42" spans="1:23" x14ac:dyDescent="0.25">
      <c r="A42" s="9">
        <v>9</v>
      </c>
      <c r="B42" s="8" t="str">
        <f>VLOOKUP($A42, Equipes!$A$3:$B$14, 2, FALSE)</f>
        <v>ALE</v>
      </c>
      <c r="C42" s="18">
        <v>1</v>
      </c>
      <c r="D42" s="10" t="s">
        <v>18</v>
      </c>
      <c r="E42" s="18">
        <v>0</v>
      </c>
      <c r="F42" s="11" t="str">
        <f>VLOOKUP($G42, Equipes!$A$3:$B$14, 2, FALSE)</f>
        <v>LIB</v>
      </c>
      <c r="G42" s="9">
        <v>4</v>
      </c>
      <c r="H42" s="8">
        <v>1</v>
      </c>
      <c r="I42" s="8" t="s">
        <v>19</v>
      </c>
      <c r="J42" s="8">
        <v>6</v>
      </c>
      <c r="M42" s="8" t="str">
        <f t="shared" si="55"/>
        <v>ALE</v>
      </c>
      <c r="N42" s="8" t="str">
        <f t="shared" si="56"/>
        <v>LIB</v>
      </c>
      <c r="O42" s="8" t="str">
        <f t="shared" si="57"/>
        <v>ALE</v>
      </c>
      <c r="P42" s="8" t="str">
        <f t="shared" si="58"/>
        <v/>
      </c>
      <c r="Q42" s="8" t="str">
        <f t="shared" si="59"/>
        <v/>
      </c>
      <c r="R42" s="8" t="str">
        <f t="shared" si="60"/>
        <v>LIB</v>
      </c>
      <c r="S42" s="8" t="str">
        <f t="shared" si="61"/>
        <v>ALE</v>
      </c>
      <c r="T42" s="8">
        <f t="shared" si="62"/>
        <v>1</v>
      </c>
      <c r="U42" s="8" t="str">
        <f t="shared" si="63"/>
        <v>LIB</v>
      </c>
      <c r="V42" s="8">
        <f t="shared" si="64"/>
        <v>0</v>
      </c>
      <c r="W42" s="8">
        <f t="shared" si="65"/>
        <v>1</v>
      </c>
    </row>
    <row r="43" spans="1:23" x14ac:dyDescent="0.25">
      <c r="A43" s="9">
        <v>8</v>
      </c>
      <c r="B43" s="19" t="str">
        <f>VLOOKUP($A43, Equipes!$A$3:$B$14, 2, FALSE)</f>
        <v>ING</v>
      </c>
      <c r="C43" s="18">
        <v>1</v>
      </c>
      <c r="D43" s="20" t="s">
        <v>18</v>
      </c>
      <c r="E43" s="18">
        <v>2</v>
      </c>
      <c r="F43" s="21" t="str">
        <f>VLOOKUP($G43, Equipes!$A$3:$B$14, 2, FALSE)</f>
        <v>FRA</v>
      </c>
      <c r="G43" s="22">
        <v>3</v>
      </c>
      <c r="H43" s="19">
        <v>6</v>
      </c>
      <c r="I43" s="19" t="s">
        <v>19</v>
      </c>
      <c r="J43" s="19">
        <v>6</v>
      </c>
      <c r="K43" s="19"/>
      <c r="M43" s="8" t="str">
        <f t="shared" si="55"/>
        <v>ING</v>
      </c>
      <c r="N43" s="8" t="str">
        <f t="shared" si="56"/>
        <v>FRA</v>
      </c>
      <c r="O43" s="8" t="str">
        <f t="shared" si="57"/>
        <v>FRA</v>
      </c>
      <c r="P43" s="8" t="str">
        <f t="shared" si="58"/>
        <v/>
      </c>
      <c r="Q43" s="8" t="str">
        <f t="shared" si="59"/>
        <v/>
      </c>
      <c r="R43" s="8" t="str">
        <f t="shared" si="60"/>
        <v>ING</v>
      </c>
      <c r="S43" s="8" t="str">
        <f t="shared" si="61"/>
        <v>ING</v>
      </c>
      <c r="T43" s="8">
        <f t="shared" si="62"/>
        <v>1</v>
      </c>
      <c r="U43" s="8" t="str">
        <f t="shared" si="63"/>
        <v>FRA</v>
      </c>
      <c r="V43" s="8">
        <f t="shared" si="64"/>
        <v>2</v>
      </c>
      <c r="W43" s="8">
        <f t="shared" si="65"/>
        <v>1</v>
      </c>
    </row>
    <row r="44" spans="1:23" x14ac:dyDescent="0.25">
      <c r="A44" s="9">
        <v>7</v>
      </c>
      <c r="B44" s="8" t="str">
        <f>VLOOKUP($A44, Equipes!$A$3:$B$14, 2, FALSE)</f>
        <v>COL</v>
      </c>
      <c r="C44" s="18">
        <v>2</v>
      </c>
      <c r="D44" s="10" t="s">
        <v>18</v>
      </c>
      <c r="E44" s="18">
        <v>4</v>
      </c>
      <c r="F44" s="11" t="str">
        <f>VLOOKUP($G44, Equipes!$A$3:$B$14, 2, FALSE)</f>
        <v>EQU</v>
      </c>
      <c r="G44" s="9">
        <v>2</v>
      </c>
      <c r="H44" s="8">
        <v>5</v>
      </c>
      <c r="I44" s="8" t="s">
        <v>19</v>
      </c>
      <c r="J44" s="8">
        <v>6</v>
      </c>
      <c r="M44" s="8" t="str">
        <f t="shared" si="55"/>
        <v>COL</v>
      </c>
      <c r="N44" s="8" t="str">
        <f t="shared" si="56"/>
        <v>EQU</v>
      </c>
      <c r="O44" s="8" t="str">
        <f t="shared" si="57"/>
        <v>EQU</v>
      </c>
      <c r="P44" s="8" t="str">
        <f t="shared" si="58"/>
        <v/>
      </c>
      <c r="Q44" s="8" t="str">
        <f t="shared" si="59"/>
        <v/>
      </c>
      <c r="R44" s="8" t="str">
        <f t="shared" si="60"/>
        <v>COL</v>
      </c>
      <c r="S44" s="8" t="str">
        <f t="shared" si="61"/>
        <v>COL</v>
      </c>
      <c r="T44" s="8">
        <f t="shared" si="62"/>
        <v>2</v>
      </c>
      <c r="U44" s="8" t="str">
        <f t="shared" si="63"/>
        <v>EQU</v>
      </c>
      <c r="V44" s="8">
        <f t="shared" si="64"/>
        <v>4</v>
      </c>
      <c r="W44" s="8">
        <f t="shared" si="65"/>
        <v>2</v>
      </c>
    </row>
    <row r="45" spans="1:23" x14ac:dyDescent="0.25">
      <c r="B45" s="13" t="s">
        <v>25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TIME(0,120,0)</f>
        <v>45704.5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Equipes!$A$3:$B$14, 2, FALSE)</f>
        <v>ARG</v>
      </c>
      <c r="C46" s="18">
        <v>1</v>
      </c>
      <c r="D46" s="10" t="s">
        <v>18</v>
      </c>
      <c r="E46" s="18">
        <v>3</v>
      </c>
      <c r="F46" s="11" t="str">
        <f>VLOOKUP($G46, Equipes!$A$3:$B$14, 2, FALSE)</f>
        <v>NOR</v>
      </c>
      <c r="G46" s="9">
        <v>6</v>
      </c>
      <c r="H46" s="8">
        <v>4</v>
      </c>
      <c r="I46" s="8" t="s">
        <v>19</v>
      </c>
      <c r="J46" s="8">
        <v>7</v>
      </c>
      <c r="M46" s="8" t="str">
        <f t="shared" ref="M46:M51" si="66">IF(OR(C46 = "",E46 = ""), "", B46)</f>
        <v>ARG</v>
      </c>
      <c r="N46" s="8" t="str">
        <f t="shared" ref="N46:N51" si="67">IF(OR(C46 = "",E46 = ""), "", F46)</f>
        <v>NOR</v>
      </c>
      <c r="O46" s="8" t="str">
        <f t="shared" ref="O46:O51" si="68">IF(C46&gt;E46,B46, IF(E46&gt;C46,F46, ""))</f>
        <v>NOR</v>
      </c>
      <c r="P46" s="8" t="str">
        <f t="shared" ref="P46:P51" si="69">IF(OR(C46 = "",E46 = ""), "", IF(C46=E46,B46, ""))</f>
        <v/>
      </c>
      <c r="Q46" s="8" t="str">
        <f t="shared" ref="Q46:Q51" si="70">IF(OR(C46 = "",E46 = ""), "", IF(C46=E46,F46, ""))</f>
        <v/>
      </c>
      <c r="R46" s="8" t="str">
        <f t="shared" ref="R46:R51" si="71">IF(C46&gt;E46,F46, IF(E46&gt;C46,B46, ""))</f>
        <v>ARG</v>
      </c>
      <c r="S46" s="8" t="str">
        <f t="shared" ref="S46:S51" si="72">IF(OR(C46 = "",E46 = ""), "", B46)</f>
        <v>ARG</v>
      </c>
      <c r="T46" s="8">
        <f t="shared" ref="T46:T51" si="73">IF(C46 = "", "", C46)</f>
        <v>1</v>
      </c>
      <c r="U46" s="8" t="str">
        <f t="shared" ref="U46:U51" si="74">IF(OR(C46 = "",E46 = ""), "", F46)</f>
        <v>NOR</v>
      </c>
      <c r="V46" s="8">
        <f t="shared" ref="V46:V51" si="75">IF(E46 = "", "", E46)</f>
        <v>3</v>
      </c>
      <c r="W46" s="8">
        <f t="shared" ref="W46:W51" si="76">IF(C46 = "", "", C46)</f>
        <v>1</v>
      </c>
    </row>
    <row r="47" spans="1:23" x14ac:dyDescent="0.25">
      <c r="A47" s="9">
        <v>12</v>
      </c>
      <c r="B47" s="19" t="str">
        <f>VLOOKUP($A47, Equipes!$A$3:$B$14, 2, FALSE)</f>
        <v>BUL</v>
      </c>
      <c r="C47" s="18">
        <v>1</v>
      </c>
      <c r="D47" s="20" t="s">
        <v>18</v>
      </c>
      <c r="E47" s="18">
        <v>0</v>
      </c>
      <c r="F47" s="21" t="str">
        <f>VLOOKUP($G47, Equipes!$A$3:$B$14, 2, FALSE)</f>
        <v>NZE</v>
      </c>
      <c r="G47" s="22">
        <v>5</v>
      </c>
      <c r="H47" s="19">
        <v>3</v>
      </c>
      <c r="I47" s="19" t="s">
        <v>19</v>
      </c>
      <c r="J47" s="19">
        <v>7</v>
      </c>
      <c r="K47" s="19"/>
      <c r="M47" s="8" t="str">
        <f t="shared" si="66"/>
        <v>BUL</v>
      </c>
      <c r="N47" s="8" t="str">
        <f t="shared" si="67"/>
        <v>NZE</v>
      </c>
      <c r="O47" s="8" t="str">
        <f t="shared" si="68"/>
        <v>BUL</v>
      </c>
      <c r="P47" s="8" t="str">
        <f t="shared" si="69"/>
        <v/>
      </c>
      <c r="Q47" s="8" t="str">
        <f t="shared" si="70"/>
        <v/>
      </c>
      <c r="R47" s="8" t="str">
        <f t="shared" si="71"/>
        <v>NZE</v>
      </c>
      <c r="S47" s="8" t="str">
        <f t="shared" si="72"/>
        <v>BUL</v>
      </c>
      <c r="T47" s="8">
        <f t="shared" si="73"/>
        <v>1</v>
      </c>
      <c r="U47" s="8" t="str">
        <f t="shared" si="74"/>
        <v>NZE</v>
      </c>
      <c r="V47" s="8">
        <f t="shared" si="75"/>
        <v>0</v>
      </c>
      <c r="W47" s="8">
        <f t="shared" si="76"/>
        <v>1</v>
      </c>
    </row>
    <row r="48" spans="1:23" x14ac:dyDescent="0.25">
      <c r="A48" s="9">
        <v>11</v>
      </c>
      <c r="B48" s="8" t="str">
        <f>VLOOKUP($A48, Equipes!$A$3:$B$14, 2, FALSE)</f>
        <v>ESP</v>
      </c>
      <c r="C48" s="18">
        <v>1</v>
      </c>
      <c r="D48" s="10" t="s">
        <v>18</v>
      </c>
      <c r="E48" s="18">
        <v>1</v>
      </c>
      <c r="F48" s="11" t="str">
        <f>VLOOKUP($G48, Equipes!$A$3:$B$14, 2, FALSE)</f>
        <v>LIB</v>
      </c>
      <c r="G48" s="9">
        <v>4</v>
      </c>
      <c r="H48" s="8">
        <v>5</v>
      </c>
      <c r="I48" s="8" t="s">
        <v>19</v>
      </c>
      <c r="J48" s="8">
        <v>7</v>
      </c>
      <c r="M48" s="8" t="str">
        <f t="shared" si="66"/>
        <v>ESP</v>
      </c>
      <c r="N48" s="8" t="str">
        <f t="shared" si="67"/>
        <v>LIB</v>
      </c>
      <c r="O48" s="8" t="str">
        <f t="shared" si="68"/>
        <v/>
      </c>
      <c r="P48" s="8" t="str">
        <f t="shared" si="69"/>
        <v>ESP</v>
      </c>
      <c r="Q48" s="8" t="str">
        <f t="shared" si="70"/>
        <v>LIB</v>
      </c>
      <c r="R48" s="8" t="str">
        <f t="shared" si="71"/>
        <v/>
      </c>
      <c r="S48" s="8" t="str">
        <f t="shared" si="72"/>
        <v>ESP</v>
      </c>
      <c r="T48" s="8">
        <f t="shared" si="73"/>
        <v>1</v>
      </c>
      <c r="U48" s="8" t="str">
        <f t="shared" si="74"/>
        <v>LIB</v>
      </c>
      <c r="V48" s="8">
        <f t="shared" si="75"/>
        <v>1</v>
      </c>
      <c r="W48" s="8">
        <f t="shared" si="76"/>
        <v>1</v>
      </c>
    </row>
    <row r="49" spans="1:23" x14ac:dyDescent="0.25">
      <c r="A49" s="9">
        <v>10</v>
      </c>
      <c r="B49" s="19" t="str">
        <f>VLOOKUP($A49, Equipes!$A$3:$B$14, 2, FALSE)</f>
        <v>GAL</v>
      </c>
      <c r="C49" s="18">
        <v>3</v>
      </c>
      <c r="D49" s="20" t="s">
        <v>18</v>
      </c>
      <c r="E49" s="18">
        <v>2</v>
      </c>
      <c r="F49" s="21" t="str">
        <f>VLOOKUP($G49, Equipes!$A$3:$B$14, 2, FALSE)</f>
        <v>FRA</v>
      </c>
      <c r="G49" s="22">
        <v>3</v>
      </c>
      <c r="H49" s="19">
        <v>1</v>
      </c>
      <c r="I49" s="19" t="s">
        <v>19</v>
      </c>
      <c r="J49" s="19">
        <v>7</v>
      </c>
      <c r="K49" s="19"/>
      <c r="M49" s="8" t="str">
        <f t="shared" si="66"/>
        <v>GAL</v>
      </c>
      <c r="N49" s="8" t="str">
        <f t="shared" si="67"/>
        <v>FRA</v>
      </c>
      <c r="O49" s="8" t="str">
        <f t="shared" si="68"/>
        <v>GAL</v>
      </c>
      <c r="P49" s="8" t="str">
        <f t="shared" si="69"/>
        <v/>
      </c>
      <c r="Q49" s="8" t="str">
        <f t="shared" si="70"/>
        <v/>
      </c>
      <c r="R49" s="8" t="str">
        <f t="shared" si="71"/>
        <v>FRA</v>
      </c>
      <c r="S49" s="8" t="str">
        <f t="shared" si="72"/>
        <v>GAL</v>
      </c>
      <c r="T49" s="8">
        <f t="shared" si="73"/>
        <v>3</v>
      </c>
      <c r="U49" s="8" t="str">
        <f t="shared" si="74"/>
        <v>FRA</v>
      </c>
      <c r="V49" s="8">
        <f t="shared" si="75"/>
        <v>2</v>
      </c>
      <c r="W49" s="8">
        <f t="shared" si="76"/>
        <v>3</v>
      </c>
    </row>
    <row r="50" spans="1:23" x14ac:dyDescent="0.25">
      <c r="A50" s="9">
        <v>9</v>
      </c>
      <c r="B50" s="8" t="str">
        <f>VLOOKUP($A50, Equipes!$A$3:$B$14, 2, FALSE)</f>
        <v>ALE</v>
      </c>
      <c r="C50" s="18">
        <v>3</v>
      </c>
      <c r="D50" s="10" t="s">
        <v>18</v>
      </c>
      <c r="E50" s="18">
        <v>2</v>
      </c>
      <c r="F50" s="11" t="str">
        <f>VLOOKUP($G50, Equipes!$A$3:$B$14, 2, FALSE)</f>
        <v>EQU</v>
      </c>
      <c r="G50" s="9">
        <v>2</v>
      </c>
      <c r="H50" s="8">
        <v>6</v>
      </c>
      <c r="I50" s="8" t="s">
        <v>19</v>
      </c>
      <c r="J50" s="8">
        <v>7</v>
      </c>
      <c r="M50" s="8" t="str">
        <f t="shared" si="66"/>
        <v>ALE</v>
      </c>
      <c r="N50" s="8" t="str">
        <f t="shared" si="67"/>
        <v>EQU</v>
      </c>
      <c r="O50" s="8" t="str">
        <f t="shared" si="68"/>
        <v>ALE</v>
      </c>
      <c r="P50" s="8" t="str">
        <f t="shared" si="69"/>
        <v/>
      </c>
      <c r="Q50" s="8" t="str">
        <f t="shared" si="70"/>
        <v/>
      </c>
      <c r="R50" s="8" t="str">
        <f t="shared" si="71"/>
        <v>EQU</v>
      </c>
      <c r="S50" s="8" t="str">
        <f t="shared" si="72"/>
        <v>ALE</v>
      </c>
      <c r="T50" s="8">
        <f t="shared" si="73"/>
        <v>3</v>
      </c>
      <c r="U50" s="8" t="str">
        <f t="shared" si="74"/>
        <v>EQU</v>
      </c>
      <c r="V50" s="8">
        <f t="shared" si="75"/>
        <v>2</v>
      </c>
      <c r="W50" s="8">
        <f t="shared" si="76"/>
        <v>3</v>
      </c>
    </row>
    <row r="51" spans="1:23" x14ac:dyDescent="0.25">
      <c r="A51" s="9">
        <v>8</v>
      </c>
      <c r="B51" s="19" t="str">
        <f>VLOOKUP($A51, Equipes!$A$3:$B$14, 2, FALSE)</f>
        <v>ING</v>
      </c>
      <c r="C51" s="18">
        <v>2</v>
      </c>
      <c r="D51" s="20" t="s">
        <v>18</v>
      </c>
      <c r="E51" s="18">
        <v>1</v>
      </c>
      <c r="F51" s="21" t="str">
        <f>VLOOKUP($G51, Equipes!$A$3:$B$14, 2, FALSE)</f>
        <v>COL</v>
      </c>
      <c r="G51" s="22">
        <v>7</v>
      </c>
      <c r="H51" s="19">
        <v>2</v>
      </c>
      <c r="I51" s="19" t="s">
        <v>19</v>
      </c>
      <c r="J51" s="19">
        <v>7</v>
      </c>
      <c r="K51" s="19"/>
      <c r="M51" s="8" t="str">
        <f t="shared" si="66"/>
        <v>ING</v>
      </c>
      <c r="N51" s="8" t="str">
        <f t="shared" si="67"/>
        <v>COL</v>
      </c>
      <c r="O51" s="8" t="str">
        <f t="shared" si="68"/>
        <v>ING</v>
      </c>
      <c r="P51" s="8" t="str">
        <f t="shared" si="69"/>
        <v/>
      </c>
      <c r="Q51" s="8" t="str">
        <f t="shared" si="70"/>
        <v/>
      </c>
      <c r="R51" s="8" t="str">
        <f t="shared" si="71"/>
        <v>COL</v>
      </c>
      <c r="S51" s="8" t="str">
        <f t="shared" si="72"/>
        <v>ING</v>
      </c>
      <c r="T51" s="8">
        <f t="shared" si="73"/>
        <v>2</v>
      </c>
      <c r="U51" s="8" t="str">
        <f t="shared" si="74"/>
        <v>COL</v>
      </c>
      <c r="V51" s="8">
        <f t="shared" si="75"/>
        <v>1</v>
      </c>
      <c r="W51" s="8">
        <f t="shared" si="76"/>
        <v>2</v>
      </c>
    </row>
    <row r="52" spans="1:23" x14ac:dyDescent="0.25">
      <c r="B52" s="13" t="s">
        <v>26</v>
      </c>
      <c r="C52" s="14"/>
      <c r="D52" s="14"/>
      <c r="E52" s="14"/>
      <c r="F52" s="15"/>
      <c r="G52" s="16"/>
      <c r="H52" s="13" t="s">
        <v>7</v>
      </c>
      <c r="I52" s="13" t="s">
        <v>8</v>
      </c>
      <c r="J52" s="13" t="s">
        <v>9</v>
      </c>
      <c r="K52" s="17">
        <f>K3 + TIME(0,140,0)</f>
        <v>45704.513888888883</v>
      </c>
      <c r="M52" s="12" t="s">
        <v>10</v>
      </c>
      <c r="N52" s="12" t="s">
        <v>10</v>
      </c>
      <c r="O52" s="12" t="s">
        <v>11</v>
      </c>
      <c r="P52" s="12" t="s">
        <v>12</v>
      </c>
      <c r="Q52" s="12" t="s">
        <v>12</v>
      </c>
      <c r="R52" s="12" t="s">
        <v>13</v>
      </c>
      <c r="S52" s="12" t="s">
        <v>14</v>
      </c>
      <c r="T52" s="12" t="s">
        <v>15</v>
      </c>
      <c r="U52" s="12" t="s">
        <v>11</v>
      </c>
      <c r="V52" s="12" t="s">
        <v>16</v>
      </c>
      <c r="W52" s="12" t="s">
        <v>17</v>
      </c>
    </row>
    <row r="53" spans="1:23" x14ac:dyDescent="0.25">
      <c r="A53" s="9">
        <v>1</v>
      </c>
      <c r="B53" s="19" t="str">
        <f>VLOOKUP($A53, Equipes!$A$3:$B$14, 2, FALSE)</f>
        <v>ARG</v>
      </c>
      <c r="C53" s="18">
        <v>2</v>
      </c>
      <c r="D53" s="20" t="s">
        <v>18</v>
      </c>
      <c r="E53" s="18">
        <v>0</v>
      </c>
      <c r="F53" s="21" t="str">
        <f>VLOOKUP($G53, Equipes!$A$3:$B$14, 2, FALSE)</f>
        <v>NZE</v>
      </c>
      <c r="G53" s="22">
        <v>5</v>
      </c>
      <c r="H53" s="19">
        <v>3</v>
      </c>
      <c r="I53" s="19" t="s">
        <v>19</v>
      </c>
      <c r="J53" s="19">
        <v>8</v>
      </c>
      <c r="K53" s="19"/>
      <c r="M53" s="8" t="str">
        <f t="shared" ref="M53:M58" si="77">IF(OR(C53 = "",E53 = ""), "", B53)</f>
        <v>ARG</v>
      </c>
      <c r="N53" s="8" t="str">
        <f t="shared" ref="N53:N58" si="78">IF(OR(C53 = "",E53 = ""), "", F53)</f>
        <v>NZE</v>
      </c>
      <c r="O53" s="8" t="str">
        <f t="shared" ref="O53:O58" si="79">IF(C53&gt;E53,B53, IF(E53&gt;C53,F53, ""))</f>
        <v>ARG</v>
      </c>
      <c r="P53" s="8" t="str">
        <f t="shared" ref="P53:P58" si="80">IF(OR(C53 = "",E53 = ""), "", IF(C53=E53,B53, ""))</f>
        <v/>
      </c>
      <c r="Q53" s="8" t="str">
        <f t="shared" ref="Q53:Q58" si="81">IF(OR(C53 = "",E53 = ""), "", IF(C53=E53,F53, ""))</f>
        <v/>
      </c>
      <c r="R53" s="8" t="str">
        <f t="shared" ref="R53:R58" si="82">IF(C53&gt;E53,F53, IF(E53&gt;C53,B53, ""))</f>
        <v>NZE</v>
      </c>
      <c r="S53" s="8" t="str">
        <f t="shared" ref="S53:S58" si="83">IF(OR(C53 = "",E53 = ""), "", B53)</f>
        <v>ARG</v>
      </c>
      <c r="T53" s="8">
        <f t="shared" ref="T53:T58" si="84">IF(C53 = "", "", C53)</f>
        <v>2</v>
      </c>
      <c r="U53" s="8" t="str">
        <f t="shared" ref="U53:U58" si="85">IF(OR(C53 = "",E53 = ""), "", F53)</f>
        <v>NZE</v>
      </c>
      <c r="V53" s="8">
        <f t="shared" ref="V53:V58" si="86">IF(E53 = "", "", E53)</f>
        <v>0</v>
      </c>
      <c r="W53" s="8">
        <f t="shared" ref="W53:W58" si="87">IF(C53 = "", "", C53)</f>
        <v>2</v>
      </c>
    </row>
    <row r="54" spans="1:23" x14ac:dyDescent="0.25">
      <c r="A54" s="9">
        <v>6</v>
      </c>
      <c r="B54" s="8" t="str">
        <f>VLOOKUP($A54, Equipes!$A$3:$B$14, 2, FALSE)</f>
        <v>NOR</v>
      </c>
      <c r="C54" s="18">
        <v>3</v>
      </c>
      <c r="D54" s="10" t="s">
        <v>18</v>
      </c>
      <c r="E54" s="18">
        <v>1</v>
      </c>
      <c r="F54" s="11" t="str">
        <f>VLOOKUP($G54, Equipes!$A$3:$B$14, 2, FALSE)</f>
        <v>LIB</v>
      </c>
      <c r="G54" s="9">
        <v>4</v>
      </c>
      <c r="H54" s="8">
        <v>4</v>
      </c>
      <c r="I54" s="8" t="s">
        <v>19</v>
      </c>
      <c r="J54" s="8">
        <v>8</v>
      </c>
      <c r="M54" s="8" t="str">
        <f t="shared" si="77"/>
        <v>NOR</v>
      </c>
      <c r="N54" s="8" t="str">
        <f t="shared" si="78"/>
        <v>LIB</v>
      </c>
      <c r="O54" s="8" t="str">
        <f t="shared" si="79"/>
        <v>NOR</v>
      </c>
      <c r="P54" s="8" t="str">
        <f t="shared" si="80"/>
        <v/>
      </c>
      <c r="Q54" s="8" t="str">
        <f t="shared" si="81"/>
        <v/>
      </c>
      <c r="R54" s="8" t="str">
        <f t="shared" si="82"/>
        <v>LIB</v>
      </c>
      <c r="S54" s="8" t="str">
        <f t="shared" si="83"/>
        <v>NOR</v>
      </c>
      <c r="T54" s="8">
        <f t="shared" si="84"/>
        <v>3</v>
      </c>
      <c r="U54" s="8" t="str">
        <f t="shared" si="85"/>
        <v>LIB</v>
      </c>
      <c r="V54" s="8">
        <f t="shared" si="86"/>
        <v>1</v>
      </c>
      <c r="W54" s="8">
        <f t="shared" si="87"/>
        <v>3</v>
      </c>
    </row>
    <row r="55" spans="1:23" x14ac:dyDescent="0.25">
      <c r="A55" s="9">
        <v>12</v>
      </c>
      <c r="B55" s="19" t="str">
        <f>VLOOKUP($A55, Equipes!$A$3:$B$14, 2, FALSE)</f>
        <v>BUL</v>
      </c>
      <c r="C55" s="18">
        <v>1</v>
      </c>
      <c r="D55" s="20" t="s">
        <v>18</v>
      </c>
      <c r="E55" s="18">
        <v>2</v>
      </c>
      <c r="F55" s="21" t="str">
        <f>VLOOKUP($G55, Equipes!$A$3:$B$14, 2, FALSE)</f>
        <v>FRA</v>
      </c>
      <c r="G55" s="22">
        <v>3</v>
      </c>
      <c r="H55" s="19">
        <v>6</v>
      </c>
      <c r="I55" s="19" t="s">
        <v>19</v>
      </c>
      <c r="J55" s="19">
        <v>8</v>
      </c>
      <c r="K55" s="19"/>
      <c r="M55" s="8" t="str">
        <f t="shared" si="77"/>
        <v>BUL</v>
      </c>
      <c r="N55" s="8" t="str">
        <f t="shared" si="78"/>
        <v>FRA</v>
      </c>
      <c r="O55" s="8" t="str">
        <f t="shared" si="79"/>
        <v>FRA</v>
      </c>
      <c r="P55" s="8" t="str">
        <f t="shared" si="80"/>
        <v/>
      </c>
      <c r="Q55" s="8" t="str">
        <f t="shared" si="81"/>
        <v/>
      </c>
      <c r="R55" s="8" t="str">
        <f t="shared" si="82"/>
        <v>BUL</v>
      </c>
      <c r="S55" s="8" t="str">
        <f t="shared" si="83"/>
        <v>BUL</v>
      </c>
      <c r="T55" s="8">
        <f t="shared" si="84"/>
        <v>1</v>
      </c>
      <c r="U55" s="8" t="str">
        <f t="shared" si="85"/>
        <v>FRA</v>
      </c>
      <c r="V55" s="8">
        <f t="shared" si="86"/>
        <v>2</v>
      </c>
      <c r="W55" s="8">
        <f t="shared" si="87"/>
        <v>1</v>
      </c>
    </row>
    <row r="56" spans="1:23" x14ac:dyDescent="0.25">
      <c r="A56" s="9">
        <v>11</v>
      </c>
      <c r="B56" s="8" t="str">
        <f>VLOOKUP($A56, Equipes!$A$3:$B$14, 2, FALSE)</f>
        <v>ESP</v>
      </c>
      <c r="C56" s="18">
        <v>1</v>
      </c>
      <c r="D56" s="10" t="s">
        <v>18</v>
      </c>
      <c r="E56" s="18">
        <v>2</v>
      </c>
      <c r="F56" s="11" t="str">
        <f>VLOOKUP($G56, Equipes!$A$3:$B$14, 2, FALSE)</f>
        <v>EQU</v>
      </c>
      <c r="G56" s="9">
        <v>2</v>
      </c>
      <c r="H56" s="8">
        <v>1</v>
      </c>
      <c r="I56" s="8" t="s">
        <v>19</v>
      </c>
      <c r="J56" s="8">
        <v>8</v>
      </c>
      <c r="M56" s="8" t="str">
        <f t="shared" si="77"/>
        <v>ESP</v>
      </c>
      <c r="N56" s="8" t="str">
        <f t="shared" si="78"/>
        <v>EQU</v>
      </c>
      <c r="O56" s="8" t="str">
        <f t="shared" si="79"/>
        <v>EQU</v>
      </c>
      <c r="P56" s="8" t="str">
        <f t="shared" si="80"/>
        <v/>
      </c>
      <c r="Q56" s="8" t="str">
        <f t="shared" si="81"/>
        <v/>
      </c>
      <c r="R56" s="8" t="str">
        <f t="shared" si="82"/>
        <v>ESP</v>
      </c>
      <c r="S56" s="8" t="str">
        <f t="shared" si="83"/>
        <v>ESP</v>
      </c>
      <c r="T56" s="8">
        <f t="shared" si="84"/>
        <v>1</v>
      </c>
      <c r="U56" s="8" t="str">
        <f t="shared" si="85"/>
        <v>EQU</v>
      </c>
      <c r="V56" s="8">
        <f t="shared" si="86"/>
        <v>2</v>
      </c>
      <c r="W56" s="8">
        <f t="shared" si="87"/>
        <v>1</v>
      </c>
    </row>
    <row r="57" spans="1:23" x14ac:dyDescent="0.25">
      <c r="A57" s="9">
        <v>10</v>
      </c>
      <c r="B57" s="19" t="str">
        <f>VLOOKUP($A57, Equipes!$A$3:$B$14, 2, FALSE)</f>
        <v>GAL</v>
      </c>
      <c r="C57" s="18">
        <v>2</v>
      </c>
      <c r="D57" s="20" t="s">
        <v>18</v>
      </c>
      <c r="E57" s="18">
        <v>2</v>
      </c>
      <c r="F57" s="21" t="str">
        <f>VLOOKUP($G57, Equipes!$A$3:$B$14, 2, FALSE)</f>
        <v>COL</v>
      </c>
      <c r="G57" s="22">
        <v>7</v>
      </c>
      <c r="H57" s="19">
        <v>5</v>
      </c>
      <c r="I57" s="19" t="s">
        <v>19</v>
      </c>
      <c r="J57" s="19">
        <v>8</v>
      </c>
      <c r="K57" s="19"/>
      <c r="M57" s="8" t="str">
        <f t="shared" si="77"/>
        <v>GAL</v>
      </c>
      <c r="N57" s="8" t="str">
        <f t="shared" si="78"/>
        <v>COL</v>
      </c>
      <c r="O57" s="8" t="str">
        <f t="shared" si="79"/>
        <v/>
      </c>
      <c r="P57" s="8" t="str">
        <f t="shared" si="80"/>
        <v>GAL</v>
      </c>
      <c r="Q57" s="8" t="str">
        <f t="shared" si="81"/>
        <v>COL</v>
      </c>
      <c r="R57" s="8" t="str">
        <f t="shared" si="82"/>
        <v/>
      </c>
      <c r="S57" s="8" t="str">
        <f t="shared" si="83"/>
        <v>GAL</v>
      </c>
      <c r="T57" s="8">
        <f t="shared" si="84"/>
        <v>2</v>
      </c>
      <c r="U57" s="8" t="str">
        <f t="shared" si="85"/>
        <v>COL</v>
      </c>
      <c r="V57" s="8">
        <f t="shared" si="86"/>
        <v>2</v>
      </c>
      <c r="W57" s="8">
        <f t="shared" si="87"/>
        <v>2</v>
      </c>
    </row>
    <row r="58" spans="1:23" x14ac:dyDescent="0.25">
      <c r="A58" s="9">
        <v>9</v>
      </c>
      <c r="B58" s="8" t="str">
        <f>VLOOKUP($A58, Equipes!$A$3:$B$14, 2, FALSE)</f>
        <v>ALE</v>
      </c>
      <c r="C58" s="18">
        <v>4</v>
      </c>
      <c r="D58" s="10" t="s">
        <v>18</v>
      </c>
      <c r="E58" s="18">
        <v>2</v>
      </c>
      <c r="F58" s="11" t="str">
        <f>VLOOKUP($G58, Equipes!$A$3:$B$14, 2, FALSE)</f>
        <v>ING</v>
      </c>
      <c r="G58" s="9">
        <v>8</v>
      </c>
      <c r="H58" s="8">
        <v>2</v>
      </c>
      <c r="I58" s="8" t="s">
        <v>19</v>
      </c>
      <c r="J58" s="8">
        <v>8</v>
      </c>
      <c r="M58" s="8" t="str">
        <f t="shared" si="77"/>
        <v>ALE</v>
      </c>
      <c r="N58" s="8" t="str">
        <f t="shared" si="78"/>
        <v>ING</v>
      </c>
      <c r="O58" s="8" t="str">
        <f t="shared" si="79"/>
        <v>ALE</v>
      </c>
      <c r="P58" s="8" t="str">
        <f t="shared" si="80"/>
        <v/>
      </c>
      <c r="Q58" s="8" t="str">
        <f t="shared" si="81"/>
        <v/>
      </c>
      <c r="R58" s="8" t="str">
        <f t="shared" si="82"/>
        <v>ING</v>
      </c>
      <c r="S58" s="8" t="str">
        <f t="shared" si="83"/>
        <v>ALE</v>
      </c>
      <c r="T58" s="8">
        <f t="shared" si="84"/>
        <v>4</v>
      </c>
      <c r="U58" s="8" t="str">
        <f t="shared" si="85"/>
        <v>ING</v>
      </c>
      <c r="V58" s="8">
        <f t="shared" si="86"/>
        <v>2</v>
      </c>
      <c r="W58" s="8">
        <f t="shared" si="87"/>
        <v>4</v>
      </c>
    </row>
    <row r="59" spans="1:23" x14ac:dyDescent="0.25">
      <c r="B59" s="13" t="s">
        <v>27</v>
      </c>
      <c r="C59" s="14"/>
      <c r="D59" s="14"/>
      <c r="E59" s="14"/>
      <c r="F59" s="15"/>
      <c r="G59" s="16"/>
      <c r="H59" s="13" t="s">
        <v>7</v>
      </c>
      <c r="I59" s="13" t="s">
        <v>8</v>
      </c>
      <c r="J59" s="13" t="s">
        <v>9</v>
      </c>
      <c r="K59" s="17">
        <f>K3 + TIME(0,160,0)</f>
        <v>45704.527777777774</v>
      </c>
      <c r="M59" s="12" t="s">
        <v>10</v>
      </c>
      <c r="N59" s="12" t="s">
        <v>10</v>
      </c>
      <c r="O59" s="12" t="s">
        <v>11</v>
      </c>
      <c r="P59" s="12" t="s">
        <v>12</v>
      </c>
      <c r="Q59" s="12" t="s">
        <v>12</v>
      </c>
      <c r="R59" s="12" t="s">
        <v>13</v>
      </c>
      <c r="S59" s="12" t="s">
        <v>14</v>
      </c>
      <c r="T59" s="12" t="s">
        <v>15</v>
      </c>
      <c r="U59" s="12" t="s">
        <v>11</v>
      </c>
      <c r="V59" s="12" t="s">
        <v>16</v>
      </c>
      <c r="W59" s="12" t="s">
        <v>17</v>
      </c>
    </row>
    <row r="60" spans="1:23" x14ac:dyDescent="0.25">
      <c r="A60" s="9">
        <v>1</v>
      </c>
      <c r="B60" s="8" t="str">
        <f>VLOOKUP($A60, Equipes!$A$3:$B$14, 2, FALSE)</f>
        <v>ARG</v>
      </c>
      <c r="C60" s="18">
        <v>0</v>
      </c>
      <c r="D60" s="10" t="s">
        <v>18</v>
      </c>
      <c r="E60" s="18">
        <v>3</v>
      </c>
      <c r="F60" s="11" t="str">
        <f>VLOOKUP($G60, Equipes!$A$3:$B$14, 2, FALSE)</f>
        <v>LIB</v>
      </c>
      <c r="G60" s="9">
        <v>4</v>
      </c>
      <c r="H60" s="8">
        <v>4</v>
      </c>
      <c r="I60" s="8" t="s">
        <v>19</v>
      </c>
      <c r="J60" s="8">
        <v>9</v>
      </c>
      <c r="M60" s="8" t="str">
        <f t="shared" ref="M60:M65" si="88">IF(OR(C60 = "",E60 = ""), "", B60)</f>
        <v>ARG</v>
      </c>
      <c r="N60" s="8" t="str">
        <f t="shared" ref="N60:N65" si="89">IF(OR(C60 = "",E60 = ""), "", F60)</f>
        <v>LIB</v>
      </c>
      <c r="O60" s="8" t="str">
        <f t="shared" ref="O60:O65" si="90">IF(C60&gt;E60,B60, IF(E60&gt;C60,F60, ""))</f>
        <v>LIB</v>
      </c>
      <c r="P60" s="8" t="str">
        <f t="shared" ref="P60:P65" si="91">IF(OR(C60 = "",E60 = ""), "", IF(C60=E60,B60, ""))</f>
        <v/>
      </c>
      <c r="Q60" s="8" t="str">
        <f t="shared" ref="Q60:Q65" si="92">IF(OR(C60 = "",E60 = ""), "", IF(C60=E60,F60, ""))</f>
        <v/>
      </c>
      <c r="R60" s="8" t="str">
        <f t="shared" ref="R60:R65" si="93">IF(C60&gt;E60,F60, IF(E60&gt;C60,B60, ""))</f>
        <v>ARG</v>
      </c>
      <c r="S60" s="8" t="str">
        <f t="shared" ref="S60:S65" si="94">IF(OR(C60 = "",E60 = ""), "", B60)</f>
        <v>ARG</v>
      </c>
      <c r="T60" s="8">
        <f t="shared" ref="T60:T65" si="95">IF(C60 = "", "", C60)</f>
        <v>0</v>
      </c>
      <c r="U60" s="8" t="str">
        <f t="shared" ref="U60:U65" si="96">IF(OR(C60 = "",E60 = ""), "", F60)</f>
        <v>LIB</v>
      </c>
      <c r="V60" s="8">
        <f t="shared" ref="V60:V65" si="97">IF(E60 = "", "", E60)</f>
        <v>3</v>
      </c>
      <c r="W60" s="8">
        <f t="shared" ref="W60:W65" si="98">IF(C60 = "", "", C60)</f>
        <v>0</v>
      </c>
    </row>
    <row r="61" spans="1:23" x14ac:dyDescent="0.25">
      <c r="A61" s="9">
        <v>5</v>
      </c>
      <c r="B61" s="19" t="str">
        <f>VLOOKUP($A61, Equipes!$A$3:$B$14, 2, FALSE)</f>
        <v>NZE</v>
      </c>
      <c r="C61" s="18">
        <v>2</v>
      </c>
      <c r="D61" s="20" t="s">
        <v>18</v>
      </c>
      <c r="E61" s="18">
        <v>1</v>
      </c>
      <c r="F61" s="21" t="str">
        <f>VLOOKUP($G61, Equipes!$A$3:$B$14, 2, FALSE)</f>
        <v>FRA</v>
      </c>
      <c r="G61" s="22">
        <v>3</v>
      </c>
      <c r="H61" s="19">
        <v>1</v>
      </c>
      <c r="I61" s="19" t="s">
        <v>19</v>
      </c>
      <c r="J61" s="19">
        <v>9</v>
      </c>
      <c r="K61" s="19"/>
      <c r="M61" s="8" t="str">
        <f t="shared" si="88"/>
        <v>NZE</v>
      </c>
      <c r="N61" s="8" t="str">
        <f t="shared" si="89"/>
        <v>FRA</v>
      </c>
      <c r="O61" s="8" t="str">
        <f t="shared" si="90"/>
        <v>NZE</v>
      </c>
      <c r="P61" s="8" t="str">
        <f t="shared" si="91"/>
        <v/>
      </c>
      <c r="Q61" s="8" t="str">
        <f t="shared" si="92"/>
        <v/>
      </c>
      <c r="R61" s="8" t="str">
        <f t="shared" si="93"/>
        <v>FRA</v>
      </c>
      <c r="S61" s="8" t="str">
        <f t="shared" si="94"/>
        <v>NZE</v>
      </c>
      <c r="T61" s="8">
        <f t="shared" si="95"/>
        <v>2</v>
      </c>
      <c r="U61" s="8" t="str">
        <f t="shared" si="96"/>
        <v>FRA</v>
      </c>
      <c r="V61" s="8">
        <f t="shared" si="97"/>
        <v>1</v>
      </c>
      <c r="W61" s="8">
        <f t="shared" si="98"/>
        <v>2</v>
      </c>
    </row>
    <row r="62" spans="1:23" x14ac:dyDescent="0.25">
      <c r="A62" s="9">
        <v>6</v>
      </c>
      <c r="B62" s="8" t="str">
        <f>VLOOKUP($A62, Equipes!$A$3:$B$14, 2, FALSE)</f>
        <v>NOR</v>
      </c>
      <c r="C62" s="18">
        <v>4</v>
      </c>
      <c r="D62" s="10" t="s">
        <v>18</v>
      </c>
      <c r="E62" s="18">
        <v>2</v>
      </c>
      <c r="F62" s="11" t="str">
        <f>VLOOKUP($G62, Equipes!$A$3:$B$14, 2, FALSE)</f>
        <v>EQU</v>
      </c>
      <c r="G62" s="9">
        <v>2</v>
      </c>
      <c r="H62" s="8">
        <v>2</v>
      </c>
      <c r="I62" s="8" t="s">
        <v>19</v>
      </c>
      <c r="J62" s="8">
        <v>9</v>
      </c>
      <c r="M62" s="8" t="str">
        <f t="shared" si="88"/>
        <v>NOR</v>
      </c>
      <c r="N62" s="8" t="str">
        <f t="shared" si="89"/>
        <v>EQU</v>
      </c>
      <c r="O62" s="8" t="str">
        <f t="shared" si="90"/>
        <v>NOR</v>
      </c>
      <c r="P62" s="8" t="str">
        <f t="shared" si="91"/>
        <v/>
      </c>
      <c r="Q62" s="8" t="str">
        <f t="shared" si="92"/>
        <v/>
      </c>
      <c r="R62" s="8" t="str">
        <f t="shared" si="93"/>
        <v>EQU</v>
      </c>
      <c r="S62" s="8" t="str">
        <f t="shared" si="94"/>
        <v>NOR</v>
      </c>
      <c r="T62" s="8">
        <f t="shared" si="95"/>
        <v>4</v>
      </c>
      <c r="U62" s="8" t="str">
        <f t="shared" si="96"/>
        <v>EQU</v>
      </c>
      <c r="V62" s="8">
        <f t="shared" si="97"/>
        <v>2</v>
      </c>
      <c r="W62" s="8">
        <f t="shared" si="98"/>
        <v>4</v>
      </c>
    </row>
    <row r="63" spans="1:23" x14ac:dyDescent="0.25">
      <c r="A63" s="9">
        <v>12</v>
      </c>
      <c r="B63" s="19" t="str">
        <f>VLOOKUP($A63, Equipes!$A$3:$B$14, 2, FALSE)</f>
        <v>BUL</v>
      </c>
      <c r="C63" s="18">
        <v>2</v>
      </c>
      <c r="D63" s="20" t="s">
        <v>18</v>
      </c>
      <c r="E63" s="18">
        <v>1</v>
      </c>
      <c r="F63" s="21" t="str">
        <f>VLOOKUP($G63, Equipes!$A$3:$B$14, 2, FALSE)</f>
        <v>COL</v>
      </c>
      <c r="G63" s="22">
        <v>7</v>
      </c>
      <c r="H63" s="19">
        <v>5</v>
      </c>
      <c r="I63" s="19" t="s">
        <v>19</v>
      </c>
      <c r="J63" s="19">
        <v>9</v>
      </c>
      <c r="K63" s="19"/>
      <c r="M63" s="8" t="str">
        <f t="shared" si="88"/>
        <v>BUL</v>
      </c>
      <c r="N63" s="8" t="str">
        <f t="shared" si="89"/>
        <v>COL</v>
      </c>
      <c r="O63" s="8" t="str">
        <f t="shared" si="90"/>
        <v>BUL</v>
      </c>
      <c r="P63" s="8" t="str">
        <f t="shared" si="91"/>
        <v/>
      </c>
      <c r="Q63" s="8" t="str">
        <f t="shared" si="92"/>
        <v/>
      </c>
      <c r="R63" s="8" t="str">
        <f t="shared" si="93"/>
        <v>COL</v>
      </c>
      <c r="S63" s="8" t="str">
        <f t="shared" si="94"/>
        <v>BUL</v>
      </c>
      <c r="T63" s="8">
        <f t="shared" si="95"/>
        <v>2</v>
      </c>
      <c r="U63" s="8" t="str">
        <f t="shared" si="96"/>
        <v>COL</v>
      </c>
      <c r="V63" s="8">
        <f t="shared" si="97"/>
        <v>1</v>
      </c>
      <c r="W63" s="8">
        <f t="shared" si="98"/>
        <v>2</v>
      </c>
    </row>
    <row r="64" spans="1:23" x14ac:dyDescent="0.25">
      <c r="A64" s="9">
        <v>11</v>
      </c>
      <c r="B64" s="8" t="str">
        <f>VLOOKUP($A64, Equipes!$A$3:$B$14, 2, FALSE)</f>
        <v>ESP</v>
      </c>
      <c r="C64" s="18">
        <v>1</v>
      </c>
      <c r="D64" s="10" t="s">
        <v>18</v>
      </c>
      <c r="E64" s="18">
        <v>2</v>
      </c>
      <c r="F64" s="11" t="str">
        <f>VLOOKUP($G64, Equipes!$A$3:$B$14, 2, FALSE)</f>
        <v>ING</v>
      </c>
      <c r="G64" s="9">
        <v>8</v>
      </c>
      <c r="H64" s="8">
        <v>6</v>
      </c>
      <c r="I64" s="8" t="s">
        <v>19</v>
      </c>
      <c r="J64" s="8">
        <v>9</v>
      </c>
      <c r="M64" s="8" t="str">
        <f t="shared" si="88"/>
        <v>ESP</v>
      </c>
      <c r="N64" s="8" t="str">
        <f t="shared" si="89"/>
        <v>ING</v>
      </c>
      <c r="O64" s="8" t="str">
        <f t="shared" si="90"/>
        <v>ING</v>
      </c>
      <c r="P64" s="8" t="str">
        <f t="shared" si="91"/>
        <v/>
      </c>
      <c r="Q64" s="8" t="str">
        <f t="shared" si="92"/>
        <v/>
      </c>
      <c r="R64" s="8" t="str">
        <f t="shared" si="93"/>
        <v>ESP</v>
      </c>
      <c r="S64" s="8" t="str">
        <f t="shared" si="94"/>
        <v>ESP</v>
      </c>
      <c r="T64" s="8">
        <f t="shared" si="95"/>
        <v>1</v>
      </c>
      <c r="U64" s="8" t="str">
        <f t="shared" si="96"/>
        <v>ING</v>
      </c>
      <c r="V64" s="8">
        <f t="shared" si="97"/>
        <v>2</v>
      </c>
      <c r="W64" s="8">
        <f t="shared" si="98"/>
        <v>1</v>
      </c>
    </row>
    <row r="65" spans="1:23" x14ac:dyDescent="0.25">
      <c r="A65" s="9">
        <v>10</v>
      </c>
      <c r="B65" s="19" t="str">
        <f>VLOOKUP($A65, Equipes!$A$3:$B$14, 2, FALSE)</f>
        <v>GAL</v>
      </c>
      <c r="C65" s="18">
        <v>2</v>
      </c>
      <c r="D65" s="20" t="s">
        <v>18</v>
      </c>
      <c r="E65" s="18">
        <v>2</v>
      </c>
      <c r="F65" s="21" t="str">
        <f>VLOOKUP($G65, Equipes!$A$3:$B$14, 2, FALSE)</f>
        <v>ALE</v>
      </c>
      <c r="G65" s="22">
        <v>9</v>
      </c>
      <c r="H65" s="19">
        <v>3</v>
      </c>
      <c r="I65" s="19" t="s">
        <v>19</v>
      </c>
      <c r="J65" s="19">
        <v>9</v>
      </c>
      <c r="K65" s="19"/>
      <c r="M65" s="8" t="str">
        <f t="shared" si="88"/>
        <v>GAL</v>
      </c>
      <c r="N65" s="8" t="str">
        <f t="shared" si="89"/>
        <v>ALE</v>
      </c>
      <c r="O65" s="8" t="str">
        <f t="shared" si="90"/>
        <v/>
      </c>
      <c r="P65" s="8" t="str">
        <f t="shared" si="91"/>
        <v>GAL</v>
      </c>
      <c r="Q65" s="8" t="str">
        <f t="shared" si="92"/>
        <v>ALE</v>
      </c>
      <c r="R65" s="8" t="str">
        <f t="shared" si="93"/>
        <v/>
      </c>
      <c r="S65" s="8" t="str">
        <f t="shared" si="94"/>
        <v>GAL</v>
      </c>
      <c r="T65" s="8">
        <f t="shared" si="95"/>
        <v>2</v>
      </c>
      <c r="U65" s="8" t="str">
        <f t="shared" si="96"/>
        <v>ALE</v>
      </c>
      <c r="V65" s="8">
        <f t="shared" si="97"/>
        <v>2</v>
      </c>
      <c r="W65" s="8">
        <f t="shared" si="98"/>
        <v>2</v>
      </c>
    </row>
    <row r="66" spans="1:23" x14ac:dyDescent="0.25">
      <c r="B66" s="13" t="s">
        <v>28</v>
      </c>
      <c r="C66" s="14"/>
      <c r="D66" s="14"/>
      <c r="E66" s="14"/>
      <c r="F66" s="15"/>
      <c r="G66" s="16"/>
      <c r="H66" s="13" t="s">
        <v>7</v>
      </c>
      <c r="I66" s="13" t="s">
        <v>8</v>
      </c>
      <c r="J66" s="13" t="s">
        <v>9</v>
      </c>
      <c r="K66" s="17">
        <f>K3 + TIME(0,180,0)</f>
        <v>45704.541666666664</v>
      </c>
      <c r="M66" s="12" t="s">
        <v>10</v>
      </c>
      <c r="N66" s="12" t="s">
        <v>10</v>
      </c>
      <c r="O66" s="12" t="s">
        <v>11</v>
      </c>
      <c r="P66" s="12" t="s">
        <v>12</v>
      </c>
      <c r="Q66" s="12" t="s">
        <v>12</v>
      </c>
      <c r="R66" s="12" t="s">
        <v>13</v>
      </c>
      <c r="S66" s="12" t="s">
        <v>14</v>
      </c>
      <c r="T66" s="12" t="s">
        <v>15</v>
      </c>
      <c r="U66" s="12" t="s">
        <v>11</v>
      </c>
      <c r="V66" s="12" t="s">
        <v>16</v>
      </c>
      <c r="W66" s="12" t="s">
        <v>17</v>
      </c>
    </row>
    <row r="67" spans="1:23" x14ac:dyDescent="0.25">
      <c r="A67" s="9">
        <v>1</v>
      </c>
      <c r="B67" s="19" t="str">
        <f>VLOOKUP($A67, Equipes!$A$3:$B$14, 2, FALSE)</f>
        <v>ARG</v>
      </c>
      <c r="C67" s="18">
        <v>2</v>
      </c>
      <c r="D67" s="20" t="s">
        <v>18</v>
      </c>
      <c r="E67" s="18">
        <v>1</v>
      </c>
      <c r="F67" s="21" t="str">
        <f>VLOOKUP($G67, Equipes!$A$3:$B$14, 2, FALSE)</f>
        <v>FRA</v>
      </c>
      <c r="G67" s="22">
        <v>3</v>
      </c>
      <c r="H67" s="19">
        <v>4</v>
      </c>
      <c r="I67" s="19" t="s">
        <v>19</v>
      </c>
      <c r="J67" s="19">
        <v>10</v>
      </c>
      <c r="K67" s="19"/>
      <c r="M67" s="8" t="str">
        <f t="shared" ref="M67:M72" si="99">IF(OR(C67 = "",E67 = ""), "", B67)</f>
        <v>ARG</v>
      </c>
      <c r="N67" s="8" t="str">
        <f t="shared" ref="N67:N72" si="100">IF(OR(C67 = "",E67 = ""), "", F67)</f>
        <v>FRA</v>
      </c>
      <c r="O67" s="8" t="str">
        <f t="shared" ref="O67:O72" si="101">IF(C67&gt;E67,B67, IF(E67&gt;C67,F67, ""))</f>
        <v>ARG</v>
      </c>
      <c r="P67" s="8" t="str">
        <f t="shared" ref="P67:P72" si="102">IF(OR(C67 = "",E67 = ""), "", IF(C67=E67,B67, ""))</f>
        <v/>
      </c>
      <c r="Q67" s="8" t="str">
        <f t="shared" ref="Q67:Q72" si="103">IF(OR(C67 = "",E67 = ""), "", IF(C67=E67,F67, ""))</f>
        <v/>
      </c>
      <c r="R67" s="8" t="str">
        <f t="shared" ref="R67:R72" si="104">IF(C67&gt;E67,F67, IF(E67&gt;C67,B67, ""))</f>
        <v>FRA</v>
      </c>
      <c r="S67" s="8" t="str">
        <f t="shared" ref="S67:S72" si="105">IF(OR(C67 = "",E67 = ""), "", B67)</f>
        <v>ARG</v>
      </c>
      <c r="T67" s="8">
        <f t="shared" ref="T67:T72" si="106">IF(C67 = "", "", C67)</f>
        <v>2</v>
      </c>
      <c r="U67" s="8" t="str">
        <f t="shared" ref="U67:U72" si="107">IF(OR(C67 = "",E67 = ""), "", F67)</f>
        <v>FRA</v>
      </c>
      <c r="V67" s="8">
        <f t="shared" ref="V67:V72" si="108">IF(E67 = "", "", E67)</f>
        <v>1</v>
      </c>
      <c r="W67" s="8">
        <f t="shared" ref="W67:W72" si="109">IF(C67 = "", "", C67)</f>
        <v>2</v>
      </c>
    </row>
    <row r="68" spans="1:23" x14ac:dyDescent="0.25">
      <c r="A68" s="9">
        <v>4</v>
      </c>
      <c r="B68" s="8" t="str">
        <f>VLOOKUP($A68, Equipes!$A$3:$B$14, 2, FALSE)</f>
        <v>LIB</v>
      </c>
      <c r="C68" s="18">
        <v>1</v>
      </c>
      <c r="D68" s="10" t="s">
        <v>18</v>
      </c>
      <c r="E68" s="18">
        <v>3</v>
      </c>
      <c r="F68" s="11" t="str">
        <f>VLOOKUP($G68, Equipes!$A$3:$B$14, 2, FALSE)</f>
        <v>EQU</v>
      </c>
      <c r="G68" s="9">
        <v>2</v>
      </c>
      <c r="H68" s="8">
        <v>5</v>
      </c>
      <c r="I68" s="8" t="s">
        <v>19</v>
      </c>
      <c r="J68" s="8">
        <v>10</v>
      </c>
      <c r="M68" s="8" t="str">
        <f t="shared" si="99"/>
        <v>LIB</v>
      </c>
      <c r="N68" s="8" t="str">
        <f t="shared" si="100"/>
        <v>EQU</v>
      </c>
      <c r="O68" s="8" t="str">
        <f t="shared" si="101"/>
        <v>EQU</v>
      </c>
      <c r="P68" s="8" t="str">
        <f t="shared" si="102"/>
        <v/>
      </c>
      <c r="Q68" s="8" t="str">
        <f t="shared" si="103"/>
        <v/>
      </c>
      <c r="R68" s="8" t="str">
        <f t="shared" si="104"/>
        <v>LIB</v>
      </c>
      <c r="S68" s="8" t="str">
        <f t="shared" si="105"/>
        <v>LIB</v>
      </c>
      <c r="T68" s="8">
        <f t="shared" si="106"/>
        <v>1</v>
      </c>
      <c r="U68" s="8" t="str">
        <f t="shared" si="107"/>
        <v>EQU</v>
      </c>
      <c r="V68" s="8">
        <f t="shared" si="108"/>
        <v>3</v>
      </c>
      <c r="W68" s="8">
        <f t="shared" si="109"/>
        <v>1</v>
      </c>
    </row>
    <row r="69" spans="1:23" x14ac:dyDescent="0.25">
      <c r="A69" s="9">
        <v>5</v>
      </c>
      <c r="B69" s="19" t="str">
        <f>VLOOKUP($A69, Equipes!$A$3:$B$14, 2, FALSE)</f>
        <v>NZE</v>
      </c>
      <c r="C69" s="18">
        <v>1</v>
      </c>
      <c r="D69" s="20" t="s">
        <v>18</v>
      </c>
      <c r="E69" s="18">
        <v>1</v>
      </c>
      <c r="F69" s="21" t="str">
        <f>VLOOKUP($G69, Equipes!$A$3:$B$14, 2, FALSE)</f>
        <v>COL</v>
      </c>
      <c r="G69" s="22">
        <v>7</v>
      </c>
      <c r="H69" s="19">
        <v>2</v>
      </c>
      <c r="I69" s="19" t="s">
        <v>19</v>
      </c>
      <c r="J69" s="19">
        <v>10</v>
      </c>
      <c r="K69" s="19"/>
      <c r="M69" s="8" t="str">
        <f t="shared" si="99"/>
        <v>NZE</v>
      </c>
      <c r="N69" s="8" t="str">
        <f t="shared" si="100"/>
        <v>COL</v>
      </c>
      <c r="O69" s="8" t="str">
        <f t="shared" si="101"/>
        <v/>
      </c>
      <c r="P69" s="8" t="str">
        <f t="shared" si="102"/>
        <v>NZE</v>
      </c>
      <c r="Q69" s="8" t="str">
        <f t="shared" si="103"/>
        <v>COL</v>
      </c>
      <c r="R69" s="8" t="str">
        <f t="shared" si="104"/>
        <v/>
      </c>
      <c r="S69" s="8" t="str">
        <f t="shared" si="105"/>
        <v>NZE</v>
      </c>
      <c r="T69" s="8">
        <f t="shared" si="106"/>
        <v>1</v>
      </c>
      <c r="U69" s="8" t="str">
        <f t="shared" si="107"/>
        <v>COL</v>
      </c>
      <c r="V69" s="8">
        <f t="shared" si="108"/>
        <v>1</v>
      </c>
      <c r="W69" s="8">
        <f t="shared" si="109"/>
        <v>1</v>
      </c>
    </row>
    <row r="70" spans="1:23" x14ac:dyDescent="0.25">
      <c r="A70" s="9">
        <v>6</v>
      </c>
      <c r="B70" s="8" t="str">
        <f>VLOOKUP($A70, Equipes!$A$3:$B$14, 2, FALSE)</f>
        <v>NOR</v>
      </c>
      <c r="C70" s="18">
        <v>2</v>
      </c>
      <c r="D70" s="10" t="s">
        <v>18</v>
      </c>
      <c r="E70" s="18">
        <v>2</v>
      </c>
      <c r="F70" s="11" t="str">
        <f>VLOOKUP($G70, Equipes!$A$3:$B$14, 2, FALSE)</f>
        <v>ING</v>
      </c>
      <c r="G70" s="9">
        <v>8</v>
      </c>
      <c r="H70" s="8">
        <v>6</v>
      </c>
      <c r="I70" s="8" t="s">
        <v>19</v>
      </c>
      <c r="J70" s="8">
        <v>10</v>
      </c>
      <c r="M70" s="8" t="str">
        <f t="shared" si="99"/>
        <v>NOR</v>
      </c>
      <c r="N70" s="8" t="str">
        <f t="shared" si="100"/>
        <v>ING</v>
      </c>
      <c r="O70" s="8" t="str">
        <f t="shared" si="101"/>
        <v/>
      </c>
      <c r="P70" s="8" t="str">
        <f t="shared" si="102"/>
        <v>NOR</v>
      </c>
      <c r="Q70" s="8" t="str">
        <f t="shared" si="103"/>
        <v>ING</v>
      </c>
      <c r="R70" s="8" t="str">
        <f t="shared" si="104"/>
        <v/>
      </c>
      <c r="S70" s="8" t="str">
        <f t="shared" si="105"/>
        <v>NOR</v>
      </c>
      <c r="T70" s="8">
        <f t="shared" si="106"/>
        <v>2</v>
      </c>
      <c r="U70" s="8" t="str">
        <f t="shared" si="107"/>
        <v>ING</v>
      </c>
      <c r="V70" s="8">
        <f t="shared" si="108"/>
        <v>2</v>
      </c>
      <c r="W70" s="8">
        <f t="shared" si="109"/>
        <v>2</v>
      </c>
    </row>
    <row r="71" spans="1:23" x14ac:dyDescent="0.25">
      <c r="A71" s="9">
        <v>12</v>
      </c>
      <c r="B71" s="19" t="str">
        <f>VLOOKUP($A71, Equipes!$A$3:$B$14, 2, FALSE)</f>
        <v>BUL</v>
      </c>
      <c r="C71" s="18">
        <v>3</v>
      </c>
      <c r="D71" s="20" t="s">
        <v>18</v>
      </c>
      <c r="E71" s="18">
        <v>3</v>
      </c>
      <c r="F71" s="21" t="str">
        <f>VLOOKUP($G71, Equipes!$A$3:$B$14, 2, FALSE)</f>
        <v>ALE</v>
      </c>
      <c r="G71" s="22">
        <v>9</v>
      </c>
      <c r="H71" s="19">
        <v>3</v>
      </c>
      <c r="I71" s="19" t="s">
        <v>19</v>
      </c>
      <c r="J71" s="19">
        <v>10</v>
      </c>
      <c r="K71" s="19"/>
      <c r="M71" s="8" t="str">
        <f t="shared" si="99"/>
        <v>BUL</v>
      </c>
      <c r="N71" s="8" t="str">
        <f t="shared" si="100"/>
        <v>ALE</v>
      </c>
      <c r="O71" s="8" t="str">
        <f t="shared" si="101"/>
        <v/>
      </c>
      <c r="P71" s="8" t="str">
        <f t="shared" si="102"/>
        <v>BUL</v>
      </c>
      <c r="Q71" s="8" t="str">
        <f t="shared" si="103"/>
        <v>ALE</v>
      </c>
      <c r="R71" s="8" t="str">
        <f t="shared" si="104"/>
        <v/>
      </c>
      <c r="S71" s="8" t="str">
        <f t="shared" si="105"/>
        <v>BUL</v>
      </c>
      <c r="T71" s="8">
        <f t="shared" si="106"/>
        <v>3</v>
      </c>
      <c r="U71" s="8" t="str">
        <f t="shared" si="107"/>
        <v>ALE</v>
      </c>
      <c r="V71" s="8">
        <f t="shared" si="108"/>
        <v>3</v>
      </c>
      <c r="W71" s="8">
        <f t="shared" si="109"/>
        <v>3</v>
      </c>
    </row>
    <row r="72" spans="1:23" x14ac:dyDescent="0.25">
      <c r="A72" s="9">
        <v>11</v>
      </c>
      <c r="B72" s="8" t="str">
        <f>VLOOKUP($A72, Equipes!$A$3:$B$14, 2, FALSE)</f>
        <v>ESP</v>
      </c>
      <c r="C72" s="18">
        <v>2</v>
      </c>
      <c r="D72" s="10" t="s">
        <v>18</v>
      </c>
      <c r="E72" s="18">
        <v>1</v>
      </c>
      <c r="F72" s="11" t="str">
        <f>VLOOKUP($G72, Equipes!$A$3:$B$14, 2, FALSE)</f>
        <v>GAL</v>
      </c>
      <c r="G72" s="9">
        <v>10</v>
      </c>
      <c r="H72" s="8">
        <v>1</v>
      </c>
      <c r="I72" s="8" t="s">
        <v>19</v>
      </c>
      <c r="J72" s="8">
        <v>10</v>
      </c>
      <c r="M72" s="8" t="str">
        <f t="shared" si="99"/>
        <v>ESP</v>
      </c>
      <c r="N72" s="8" t="str">
        <f t="shared" si="100"/>
        <v>GAL</v>
      </c>
      <c r="O72" s="8" t="str">
        <f t="shared" si="101"/>
        <v>ESP</v>
      </c>
      <c r="P72" s="8" t="str">
        <f t="shared" si="102"/>
        <v/>
      </c>
      <c r="Q72" s="8" t="str">
        <f t="shared" si="103"/>
        <v/>
      </c>
      <c r="R72" s="8" t="str">
        <f t="shared" si="104"/>
        <v>GAL</v>
      </c>
      <c r="S72" s="8" t="str">
        <f t="shared" si="105"/>
        <v>ESP</v>
      </c>
      <c r="T72" s="8">
        <f t="shared" si="106"/>
        <v>2</v>
      </c>
      <c r="U72" s="8" t="str">
        <f t="shared" si="107"/>
        <v>GAL</v>
      </c>
      <c r="V72" s="8">
        <f t="shared" si="108"/>
        <v>1</v>
      </c>
      <c r="W72" s="8">
        <f t="shared" si="109"/>
        <v>2</v>
      </c>
    </row>
    <row r="73" spans="1:23" x14ac:dyDescent="0.25">
      <c r="B73" s="13" t="s">
        <v>29</v>
      </c>
      <c r="C73" s="14"/>
      <c r="D73" s="14"/>
      <c r="E73" s="14"/>
      <c r="F73" s="15"/>
      <c r="G73" s="16"/>
      <c r="H73" s="13" t="s">
        <v>7</v>
      </c>
      <c r="I73" s="13" t="s">
        <v>8</v>
      </c>
      <c r="J73" s="13" t="s">
        <v>9</v>
      </c>
      <c r="K73" s="17">
        <f>K3 + TIME(0,200,0)</f>
        <v>45704.555555555555</v>
      </c>
      <c r="M73" s="12" t="s">
        <v>10</v>
      </c>
      <c r="N73" s="12" t="s">
        <v>10</v>
      </c>
      <c r="O73" s="12" t="s">
        <v>11</v>
      </c>
      <c r="P73" s="12" t="s">
        <v>12</v>
      </c>
      <c r="Q73" s="12" t="s">
        <v>12</v>
      </c>
      <c r="R73" s="12" t="s">
        <v>13</v>
      </c>
      <c r="S73" s="12" t="s">
        <v>14</v>
      </c>
      <c r="T73" s="12" t="s">
        <v>15</v>
      </c>
      <c r="U73" s="12" t="s">
        <v>11</v>
      </c>
      <c r="V73" s="12" t="s">
        <v>16</v>
      </c>
      <c r="W73" s="12" t="s">
        <v>17</v>
      </c>
    </row>
    <row r="74" spans="1:23" x14ac:dyDescent="0.25">
      <c r="A74" s="9">
        <v>1</v>
      </c>
      <c r="B74" s="8" t="str">
        <f>VLOOKUP($A74, Equipes!$A$3:$B$14, 2, FALSE)</f>
        <v>ARG</v>
      </c>
      <c r="C74" s="18">
        <v>7</v>
      </c>
      <c r="D74" s="10" t="s">
        <v>18</v>
      </c>
      <c r="E74" s="18">
        <v>5</v>
      </c>
      <c r="F74" s="11" t="str">
        <f>VLOOKUP($G74, Equipes!$A$3:$B$14, 2, FALSE)</f>
        <v>EQU</v>
      </c>
      <c r="G74" s="9">
        <v>2</v>
      </c>
      <c r="H74" s="8">
        <v>5</v>
      </c>
      <c r="I74" s="8" t="s">
        <v>19</v>
      </c>
      <c r="J74" s="8">
        <v>11</v>
      </c>
      <c r="M74" s="8" t="str">
        <f t="shared" ref="M74:M79" si="110">IF(OR(C74 = "",E74 = ""), "", B74)</f>
        <v>ARG</v>
      </c>
      <c r="N74" s="8" t="str">
        <f t="shared" ref="N74:N79" si="111">IF(OR(C74 = "",E74 = ""), "", F74)</f>
        <v>EQU</v>
      </c>
      <c r="O74" s="8" t="str">
        <f t="shared" ref="O74:O79" si="112">IF(C74&gt;E74,B74, IF(E74&gt;C74,F74, ""))</f>
        <v>ARG</v>
      </c>
      <c r="P74" s="8" t="str">
        <f t="shared" ref="P74:P79" si="113">IF(OR(C74 = "",E74 = ""), "", IF(C74=E74,B74, ""))</f>
        <v/>
      </c>
      <c r="Q74" s="8" t="str">
        <f t="shared" ref="Q74:Q79" si="114">IF(OR(C74 = "",E74 = ""), "", IF(C74=E74,F74, ""))</f>
        <v/>
      </c>
      <c r="R74" s="8" t="str">
        <f t="shared" ref="R74:R79" si="115">IF(C74&gt;E74,F74, IF(E74&gt;C74,B74, ""))</f>
        <v>EQU</v>
      </c>
      <c r="S74" s="8" t="str">
        <f t="shared" ref="S74:S79" si="116">IF(OR(C74 = "",E74 = ""), "", B74)</f>
        <v>ARG</v>
      </c>
      <c r="T74" s="8">
        <f t="shared" ref="T74:T79" si="117">IF(C74 = "", "", C74)</f>
        <v>7</v>
      </c>
      <c r="U74" s="8" t="str">
        <f t="shared" ref="U74:U79" si="118">IF(OR(C74 = "",E74 = ""), "", F74)</f>
        <v>EQU</v>
      </c>
      <c r="V74" s="8">
        <f t="shared" ref="V74:V79" si="119">IF(E74 = "", "", E74)</f>
        <v>5</v>
      </c>
      <c r="W74" s="8">
        <f t="shared" ref="W74:W79" si="120">IF(C74 = "", "", C74)</f>
        <v>7</v>
      </c>
    </row>
    <row r="75" spans="1:23" x14ac:dyDescent="0.25">
      <c r="A75" s="9">
        <v>3</v>
      </c>
      <c r="B75" s="19" t="str">
        <f>VLOOKUP($A75, Equipes!$A$3:$B$14, 2, FALSE)</f>
        <v>FRA</v>
      </c>
      <c r="C75" s="18">
        <v>1</v>
      </c>
      <c r="D75" s="20" t="s">
        <v>18</v>
      </c>
      <c r="E75" s="18">
        <v>5</v>
      </c>
      <c r="F75" s="21" t="str">
        <f>VLOOKUP($G75, Equipes!$A$3:$B$14, 2, FALSE)</f>
        <v>COL</v>
      </c>
      <c r="G75" s="22">
        <v>7</v>
      </c>
      <c r="H75" s="19">
        <v>1</v>
      </c>
      <c r="I75" s="19" t="s">
        <v>19</v>
      </c>
      <c r="J75" s="19">
        <v>11</v>
      </c>
      <c r="K75" s="19"/>
      <c r="M75" s="8" t="str">
        <f t="shared" si="110"/>
        <v>FRA</v>
      </c>
      <c r="N75" s="8" t="str">
        <f t="shared" si="111"/>
        <v>COL</v>
      </c>
      <c r="O75" s="8" t="str">
        <f t="shared" si="112"/>
        <v>COL</v>
      </c>
      <c r="P75" s="8" t="str">
        <f t="shared" si="113"/>
        <v/>
      </c>
      <c r="Q75" s="8" t="str">
        <f t="shared" si="114"/>
        <v/>
      </c>
      <c r="R75" s="8" t="str">
        <f t="shared" si="115"/>
        <v>FRA</v>
      </c>
      <c r="S75" s="8" t="str">
        <f t="shared" si="116"/>
        <v>FRA</v>
      </c>
      <c r="T75" s="8">
        <f t="shared" si="117"/>
        <v>1</v>
      </c>
      <c r="U75" s="8" t="str">
        <f t="shared" si="118"/>
        <v>COL</v>
      </c>
      <c r="V75" s="8">
        <f t="shared" si="119"/>
        <v>5</v>
      </c>
      <c r="W75" s="8">
        <f t="shared" si="120"/>
        <v>1</v>
      </c>
    </row>
    <row r="76" spans="1:23" x14ac:dyDescent="0.25">
      <c r="A76" s="9">
        <v>4</v>
      </c>
      <c r="B76" s="8" t="str">
        <f>VLOOKUP($A76, Equipes!$A$3:$B$14, 2, FALSE)</f>
        <v>LIB</v>
      </c>
      <c r="C76" s="18">
        <v>2</v>
      </c>
      <c r="D76" s="10" t="s">
        <v>18</v>
      </c>
      <c r="E76" s="18">
        <v>1</v>
      </c>
      <c r="F76" s="11" t="str">
        <f>VLOOKUP($G76, Equipes!$A$3:$B$14, 2, FALSE)</f>
        <v>ING</v>
      </c>
      <c r="G76" s="9">
        <v>8</v>
      </c>
      <c r="H76" s="8">
        <v>4</v>
      </c>
      <c r="I76" s="8" t="s">
        <v>19</v>
      </c>
      <c r="J76" s="8">
        <v>11</v>
      </c>
      <c r="M76" s="8" t="str">
        <f t="shared" si="110"/>
        <v>LIB</v>
      </c>
      <c r="N76" s="8" t="str">
        <f t="shared" si="111"/>
        <v>ING</v>
      </c>
      <c r="O76" s="8" t="str">
        <f t="shared" si="112"/>
        <v>LIB</v>
      </c>
      <c r="P76" s="8" t="str">
        <f t="shared" si="113"/>
        <v/>
      </c>
      <c r="Q76" s="8" t="str">
        <f t="shared" si="114"/>
        <v/>
      </c>
      <c r="R76" s="8" t="str">
        <f t="shared" si="115"/>
        <v>ING</v>
      </c>
      <c r="S76" s="8" t="str">
        <f t="shared" si="116"/>
        <v>LIB</v>
      </c>
      <c r="T76" s="8">
        <f t="shared" si="117"/>
        <v>2</v>
      </c>
      <c r="U76" s="8" t="str">
        <f t="shared" si="118"/>
        <v>ING</v>
      </c>
      <c r="V76" s="8">
        <f t="shared" si="119"/>
        <v>1</v>
      </c>
      <c r="W76" s="8">
        <f t="shared" si="120"/>
        <v>2</v>
      </c>
    </row>
    <row r="77" spans="1:23" x14ac:dyDescent="0.25">
      <c r="A77" s="9">
        <v>5</v>
      </c>
      <c r="B77" s="19" t="str">
        <f>VLOOKUP($A77, Equipes!$A$3:$B$14, 2, FALSE)</f>
        <v>NZE</v>
      </c>
      <c r="C77" s="18">
        <v>1</v>
      </c>
      <c r="D77" s="20" t="s">
        <v>18</v>
      </c>
      <c r="E77" s="18">
        <v>1</v>
      </c>
      <c r="F77" s="21" t="str">
        <f>VLOOKUP($G77, Equipes!$A$3:$B$14, 2, FALSE)</f>
        <v>ALE</v>
      </c>
      <c r="G77" s="22">
        <v>9</v>
      </c>
      <c r="H77" s="19">
        <v>2</v>
      </c>
      <c r="I77" s="19" t="s">
        <v>19</v>
      </c>
      <c r="J77" s="19">
        <v>11</v>
      </c>
      <c r="K77" s="19"/>
      <c r="M77" s="8" t="str">
        <f t="shared" si="110"/>
        <v>NZE</v>
      </c>
      <c r="N77" s="8" t="str">
        <f t="shared" si="111"/>
        <v>ALE</v>
      </c>
      <c r="O77" s="8" t="str">
        <f t="shared" si="112"/>
        <v/>
      </c>
      <c r="P77" s="8" t="str">
        <f t="shared" si="113"/>
        <v>NZE</v>
      </c>
      <c r="Q77" s="8" t="str">
        <f t="shared" si="114"/>
        <v>ALE</v>
      </c>
      <c r="R77" s="8" t="str">
        <f t="shared" si="115"/>
        <v/>
      </c>
      <c r="S77" s="8" t="str">
        <f t="shared" si="116"/>
        <v>NZE</v>
      </c>
      <c r="T77" s="8">
        <f t="shared" si="117"/>
        <v>1</v>
      </c>
      <c r="U77" s="8" t="str">
        <f t="shared" si="118"/>
        <v>ALE</v>
      </c>
      <c r="V77" s="8">
        <f t="shared" si="119"/>
        <v>1</v>
      </c>
      <c r="W77" s="8">
        <f t="shared" si="120"/>
        <v>1</v>
      </c>
    </row>
    <row r="78" spans="1:23" x14ac:dyDescent="0.25">
      <c r="A78" s="9">
        <v>6</v>
      </c>
      <c r="B78" s="8" t="str">
        <f>VLOOKUP($A78, Equipes!$A$3:$B$14, 2, FALSE)</f>
        <v>NOR</v>
      </c>
      <c r="C78" s="18">
        <v>3</v>
      </c>
      <c r="D78" s="10" t="s">
        <v>18</v>
      </c>
      <c r="E78" s="18">
        <v>1</v>
      </c>
      <c r="F78" s="11" t="str">
        <f>VLOOKUP($G78, Equipes!$A$3:$B$14, 2, FALSE)</f>
        <v>GAL</v>
      </c>
      <c r="G78" s="9">
        <v>10</v>
      </c>
      <c r="H78" s="8">
        <v>6</v>
      </c>
      <c r="I78" s="8" t="s">
        <v>19</v>
      </c>
      <c r="J78" s="8">
        <v>11</v>
      </c>
      <c r="M78" s="8" t="str">
        <f t="shared" si="110"/>
        <v>NOR</v>
      </c>
      <c r="N78" s="8" t="str">
        <f t="shared" si="111"/>
        <v>GAL</v>
      </c>
      <c r="O78" s="8" t="str">
        <f t="shared" si="112"/>
        <v>NOR</v>
      </c>
      <c r="P78" s="8" t="str">
        <f t="shared" si="113"/>
        <v/>
      </c>
      <c r="Q78" s="8" t="str">
        <f t="shared" si="114"/>
        <v/>
      </c>
      <c r="R78" s="8" t="str">
        <f t="shared" si="115"/>
        <v>GAL</v>
      </c>
      <c r="S78" s="8" t="str">
        <f t="shared" si="116"/>
        <v>NOR</v>
      </c>
      <c r="T78" s="8">
        <f t="shared" si="117"/>
        <v>3</v>
      </c>
      <c r="U78" s="8" t="str">
        <f t="shared" si="118"/>
        <v>GAL</v>
      </c>
      <c r="V78" s="8">
        <f t="shared" si="119"/>
        <v>1</v>
      </c>
      <c r="W78" s="8">
        <f t="shared" si="120"/>
        <v>3</v>
      </c>
    </row>
    <row r="79" spans="1:23" x14ac:dyDescent="0.25">
      <c r="A79" s="9">
        <v>12</v>
      </c>
      <c r="B79" s="19" t="str">
        <f>VLOOKUP($A79, Equipes!$A$3:$B$14, 2, FALSE)</f>
        <v>BUL</v>
      </c>
      <c r="C79" s="18">
        <v>0</v>
      </c>
      <c r="D79" s="20" t="s">
        <v>18</v>
      </c>
      <c r="E79" s="18">
        <v>1</v>
      </c>
      <c r="F79" s="21" t="str">
        <f>VLOOKUP($G79, Equipes!$A$3:$B$14, 2, FALSE)</f>
        <v>ESP</v>
      </c>
      <c r="G79" s="22">
        <v>11</v>
      </c>
      <c r="H79" s="19">
        <v>3</v>
      </c>
      <c r="I79" s="19" t="s">
        <v>19</v>
      </c>
      <c r="J79" s="19">
        <v>11</v>
      </c>
      <c r="K79" s="19"/>
      <c r="M79" s="8" t="str">
        <f t="shared" si="110"/>
        <v>BUL</v>
      </c>
      <c r="N79" s="8" t="str">
        <f t="shared" si="111"/>
        <v>ESP</v>
      </c>
      <c r="O79" s="8" t="str">
        <f t="shared" si="112"/>
        <v>ESP</v>
      </c>
      <c r="P79" s="8" t="str">
        <f t="shared" si="113"/>
        <v/>
      </c>
      <c r="Q79" s="8" t="str">
        <f t="shared" si="114"/>
        <v/>
      </c>
      <c r="R79" s="8" t="str">
        <f t="shared" si="115"/>
        <v>BUL</v>
      </c>
      <c r="S79" s="8" t="str">
        <f t="shared" si="116"/>
        <v>BUL</v>
      </c>
      <c r="T79" s="8">
        <f t="shared" si="117"/>
        <v>0</v>
      </c>
      <c r="U79" s="8" t="str">
        <f t="shared" si="118"/>
        <v>ESP</v>
      </c>
      <c r="V79" s="8">
        <f t="shared" si="119"/>
        <v>1</v>
      </c>
      <c r="W79" s="8">
        <f t="shared" si="120"/>
        <v>0</v>
      </c>
    </row>
  </sheetData>
  <sheetProtection algorithmName="SHA-512" hashValue="PgHhEDG40tLxfLGfmzEaLMK6mG1cqln26Nno3EKgT0y/XK4tq92UxDeYKcsOuBAIqAF+N0AC6mUegsP3jqEFfg==" saltValue="/usYS8j89KfBpW2N7I1Tp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D1042-F4A4-49FC-99F5-1D5BB2C17C03}">
  <dimension ref="A1:S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30</v>
      </c>
      <c r="S1" s="23" t="s">
        <v>39</v>
      </c>
    </row>
    <row r="2" spans="1:19" ht="12.75" x14ac:dyDescent="0.2">
      <c r="B2" s="3" t="s">
        <v>1</v>
      </c>
      <c r="S2" s="23">
        <f>SUM($G$6:$G$17)</f>
        <v>132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31</v>
      </c>
      <c r="B5" s="24" t="s">
        <v>19</v>
      </c>
      <c r="C5" s="28" t="s">
        <v>19</v>
      </c>
      <c r="D5" s="29" t="s">
        <v>32</v>
      </c>
      <c r="E5" s="31" t="s">
        <v>33</v>
      </c>
      <c r="F5" s="31" t="s">
        <v>34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35</v>
      </c>
      <c r="L5" s="31" t="s">
        <v>36</v>
      </c>
      <c r="M5" s="31" t="s">
        <v>37</v>
      </c>
      <c r="N5" s="30" t="s">
        <v>38</v>
      </c>
    </row>
    <row r="6" spans="1:19" x14ac:dyDescent="0.15">
      <c r="A6" s="24" t="str">
        <f t="shared" ref="A6:A17" ca="1" si="0">CONCATENATE(C6,B6)</f>
        <v>2A</v>
      </c>
      <c r="B6" s="24" t="s">
        <v>19</v>
      </c>
      <c r="C6" s="24">
        <f t="shared" ref="C6:C17" ca="1" si="1">IF(SUM($G$6:$G$17)=0,0,_xlfn.RANK.EQ(N6,$N$6:$N$17))</f>
        <v>2</v>
      </c>
      <c r="D6" s="25" t="str">
        <f>VLOOKUP($O6, Equipes!$A$3:$B$14, 2, FALSE)</f>
        <v>ARG</v>
      </c>
      <c r="E6" s="32">
        <f t="shared" ref="E6:E17" si="2">IF(G6=0,0,(F6)/(G6*3))</f>
        <v>0.72727272727272729</v>
      </c>
      <c r="F6" s="24">
        <f t="shared" ref="F6:F17" si="3">(H6*3)+(I6*1)</f>
        <v>24</v>
      </c>
      <c r="G6" s="24">
        <f>COUNTIF(Jogos!$M$1:$N$79, $D6)</f>
        <v>11</v>
      </c>
      <c r="H6" s="24">
        <f>COUNTIF(Jogos!$O$1:$O$79, $D6)</f>
        <v>8</v>
      </c>
      <c r="I6" s="24">
        <f>COUNTIF(Jogos!$P$1:$Q$79, $D6)</f>
        <v>0</v>
      </c>
      <c r="J6" s="24">
        <f>COUNTIF(Jogos!$R$1:$R$79, $D6)</f>
        <v>3</v>
      </c>
      <c r="K6" s="24">
        <f ca="1">SUMIF(Jogos!$S$1:$T$79, $D6, Jogos!$T$1:$T$79)+SUMIF(Jogos!$U$1:$V$79, $D6, Jogos!$V$1:$V$79)</f>
        <v>24</v>
      </c>
      <c r="L6" s="24">
        <f ca="1">SUMIF(Jogos!$S$1:$V$79, $D6, Jogos!$V$1:$V$79)+SUMIF(Jogos!$U$1:$W$79, $D6, Jogos!$W$1:$W$79)</f>
        <v>14</v>
      </c>
      <c r="M6" s="24">
        <f t="shared" ref="M6:M17" ca="1" si="4">K6-L6</f>
        <v>10</v>
      </c>
      <c r="N6" s="24">
        <f t="shared" ref="N6:N17" ca="1" si="5">(E6*E$3+F6*F$3+H6*H$3+M6*M$3+K6*K$3)/(E$3/100)-ROW(N6)/E$3</f>
        <v>75.208296667272734</v>
      </c>
      <c r="O6" s="26">
        <v>1</v>
      </c>
      <c r="P6" s="26">
        <f t="shared" ref="P6:P17" ca="1" si="6">(E6*E$3+F6*F$3+H6*H$3+M6*M$3+K6*K$3)/(E$3/100)</f>
        <v>75.208296727272739</v>
      </c>
      <c r="Q6" s="26">
        <f t="shared" ref="Q6:Q17" ca="1" si="7">IF(SUM($G$6:$G$17)=0,0,_xlfn.RANK.EQ(P6,$P$6:$P$17))</f>
        <v>2</v>
      </c>
    </row>
    <row r="7" spans="1:19" x14ac:dyDescent="0.15">
      <c r="A7" s="24" t="str">
        <f t="shared" ca="1" si="0"/>
        <v>3A</v>
      </c>
      <c r="B7" s="24" t="s">
        <v>19</v>
      </c>
      <c r="C7" s="24">
        <f t="shared" ca="1" si="1"/>
        <v>3</v>
      </c>
      <c r="D7" s="25" t="str">
        <f>VLOOKUP($O7, Equipes!$A$3:$B$14, 2, FALSE)</f>
        <v>EQU</v>
      </c>
      <c r="E7" s="32">
        <f t="shared" si="2"/>
        <v>0.66666666666666663</v>
      </c>
      <c r="F7" s="24">
        <f t="shared" si="3"/>
        <v>22</v>
      </c>
      <c r="G7" s="24">
        <f>COUNTIF(Jogos!$M$1:$N$79, $D7)</f>
        <v>11</v>
      </c>
      <c r="H7" s="24">
        <f>COUNTIF(Jogos!$O$1:$O$79, $D7)</f>
        <v>7</v>
      </c>
      <c r="I7" s="24">
        <f>COUNTIF(Jogos!$P$1:$Q$79, $D7)</f>
        <v>1</v>
      </c>
      <c r="J7" s="24">
        <f>COUNTIF(Jogos!$R$1:$R$79, $D7)</f>
        <v>3</v>
      </c>
      <c r="K7" s="24">
        <f ca="1">SUMIF(Jogos!$S$1:$T$79, $D7, Jogos!$T$1:$T$79)+SUMIF(Jogos!$U$1:$V$79, $D7, Jogos!$V$1:$V$79)</f>
        <v>36</v>
      </c>
      <c r="L7" s="24">
        <f ca="1">SUMIF(Jogos!$S$1:$V$79, $D7, Jogos!$V$1:$V$79)+SUMIF(Jogos!$U$1:$W$79, $D7, Jogos!$W$1:$W$79)</f>
        <v>23</v>
      </c>
      <c r="M7" s="24">
        <f t="shared" ca="1" si="4"/>
        <v>13</v>
      </c>
      <c r="N7" s="24">
        <f t="shared" ca="1" si="5"/>
        <v>68.938002596666664</v>
      </c>
      <c r="O7" s="26">
        <v>2</v>
      </c>
      <c r="P7" s="26">
        <f t="shared" ca="1" si="6"/>
        <v>68.938002666666662</v>
      </c>
      <c r="Q7" s="26">
        <f t="shared" ca="1" si="7"/>
        <v>3</v>
      </c>
    </row>
    <row r="8" spans="1:19" x14ac:dyDescent="0.15">
      <c r="A8" s="24" t="str">
        <f t="shared" ca="1" si="0"/>
        <v>11A</v>
      </c>
      <c r="B8" s="24" t="s">
        <v>19</v>
      </c>
      <c r="C8" s="24">
        <f t="shared" ca="1" si="1"/>
        <v>11</v>
      </c>
      <c r="D8" s="25" t="str">
        <f>VLOOKUP($O8, Equipes!$A$3:$B$14, 2, FALSE)</f>
        <v>FRA</v>
      </c>
      <c r="E8" s="32">
        <f t="shared" si="2"/>
        <v>0.21212121212121213</v>
      </c>
      <c r="F8" s="24">
        <f t="shared" si="3"/>
        <v>7</v>
      </c>
      <c r="G8" s="24">
        <f>COUNTIF(Jogos!$M$1:$N$79, $D8)</f>
        <v>11</v>
      </c>
      <c r="H8" s="24">
        <f>COUNTIF(Jogos!$O$1:$O$79, $D8)</f>
        <v>2</v>
      </c>
      <c r="I8" s="24">
        <f>COUNTIF(Jogos!$P$1:$Q$79, $D8)</f>
        <v>1</v>
      </c>
      <c r="J8" s="24">
        <f>COUNTIF(Jogos!$R$1:$R$79, $D8)</f>
        <v>8</v>
      </c>
      <c r="K8" s="24">
        <f ca="1">SUMIF(Jogos!$S$1:$T$79, $D8, Jogos!$T$1:$T$79)+SUMIF(Jogos!$U$1:$V$79, $D8, Jogos!$V$1:$V$79)</f>
        <v>14</v>
      </c>
      <c r="L8" s="24">
        <f ca="1">SUMIF(Jogos!$S$1:$V$79, $D8, Jogos!$V$1:$V$79)+SUMIF(Jogos!$U$1:$W$79, $D8, Jogos!$W$1:$W$79)</f>
        <v>27</v>
      </c>
      <c r="M8" s="24">
        <f t="shared" ca="1" si="4"/>
        <v>-13</v>
      </c>
      <c r="N8" s="24">
        <f t="shared" ca="1" si="5"/>
        <v>21.93083513212121</v>
      </c>
      <c r="O8" s="26">
        <v>3</v>
      </c>
      <c r="P8" s="26">
        <f t="shared" ca="1" si="6"/>
        <v>21.93083521212121</v>
      </c>
      <c r="Q8" s="26">
        <f t="shared" ca="1" si="7"/>
        <v>11</v>
      </c>
    </row>
    <row r="9" spans="1:19" x14ac:dyDescent="0.15">
      <c r="A9" s="24" t="str">
        <f t="shared" ca="1" si="0"/>
        <v>5A</v>
      </c>
      <c r="B9" s="24" t="s">
        <v>19</v>
      </c>
      <c r="C9" s="24">
        <f t="shared" ca="1" si="1"/>
        <v>5</v>
      </c>
      <c r="D9" s="25" t="str">
        <f>VLOOKUP($O9, Equipes!$A$3:$B$14, 2, FALSE)</f>
        <v>LIB</v>
      </c>
      <c r="E9" s="32">
        <f t="shared" si="2"/>
        <v>0.51515151515151514</v>
      </c>
      <c r="F9" s="24">
        <f t="shared" si="3"/>
        <v>17</v>
      </c>
      <c r="G9" s="24">
        <f>COUNTIF(Jogos!$M$1:$N$79, $D9)</f>
        <v>11</v>
      </c>
      <c r="H9" s="24">
        <f>COUNTIF(Jogos!$O$1:$O$79, $D9)</f>
        <v>5</v>
      </c>
      <c r="I9" s="24">
        <f>COUNTIF(Jogos!$P$1:$Q$79, $D9)</f>
        <v>2</v>
      </c>
      <c r="J9" s="24">
        <f>COUNTIF(Jogos!$R$1:$R$79, $D9)</f>
        <v>4</v>
      </c>
      <c r="K9" s="24">
        <f ca="1">SUMIF(Jogos!$S$1:$T$79, $D9, Jogos!$T$1:$T$79)+SUMIF(Jogos!$U$1:$V$79, $D9, Jogos!$V$1:$V$79)</f>
        <v>15</v>
      </c>
      <c r="L9" s="24">
        <f ca="1">SUMIF(Jogos!$S$1:$V$79, $D9, Jogos!$V$1:$V$79)+SUMIF(Jogos!$U$1:$W$79, $D9, Jogos!$W$1:$W$79)</f>
        <v>12</v>
      </c>
      <c r="M9" s="24">
        <f t="shared" ca="1" si="4"/>
        <v>3</v>
      </c>
      <c r="N9" s="24">
        <f t="shared" ca="1" si="5"/>
        <v>53.265466425151516</v>
      </c>
      <c r="O9" s="26">
        <v>4</v>
      </c>
      <c r="P9" s="26">
        <f t="shared" ca="1" si="6"/>
        <v>53.265466515151516</v>
      </c>
      <c r="Q9" s="26">
        <f t="shared" ca="1" si="7"/>
        <v>5</v>
      </c>
    </row>
    <row r="10" spans="1:19" x14ac:dyDescent="0.15">
      <c r="A10" s="24" t="str">
        <f t="shared" ca="1" si="0"/>
        <v>6A</v>
      </c>
      <c r="B10" s="24" t="s">
        <v>19</v>
      </c>
      <c r="C10" s="24">
        <f t="shared" ca="1" si="1"/>
        <v>6</v>
      </c>
      <c r="D10" s="25" t="str">
        <f>VLOOKUP($O10, Equipes!$A$3:$B$14, 2, FALSE)</f>
        <v>NZE</v>
      </c>
      <c r="E10" s="32">
        <f t="shared" si="2"/>
        <v>0.51515151515151514</v>
      </c>
      <c r="F10" s="24">
        <f t="shared" si="3"/>
        <v>17</v>
      </c>
      <c r="G10" s="24">
        <f>COUNTIF(Jogos!$M$1:$N$79, $D10)</f>
        <v>11</v>
      </c>
      <c r="H10" s="24">
        <f>COUNTIF(Jogos!$O$1:$O$79, $D10)</f>
        <v>5</v>
      </c>
      <c r="I10" s="24">
        <f>COUNTIF(Jogos!$P$1:$Q$79, $D10)</f>
        <v>2</v>
      </c>
      <c r="J10" s="24">
        <f>COUNTIF(Jogos!$R$1:$R$79, $D10)</f>
        <v>4</v>
      </c>
      <c r="K10" s="24">
        <f ca="1">SUMIF(Jogos!$S$1:$T$79, $D10, Jogos!$T$1:$T$79)+SUMIF(Jogos!$U$1:$V$79, $D10, Jogos!$V$1:$V$79)</f>
        <v>13</v>
      </c>
      <c r="L10" s="24">
        <f ca="1">SUMIF(Jogos!$S$1:$V$79, $D10, Jogos!$V$1:$V$79)+SUMIF(Jogos!$U$1:$W$79, $D10, Jogos!$W$1:$W$79)</f>
        <v>17</v>
      </c>
      <c r="M10" s="24">
        <f t="shared" ca="1" si="4"/>
        <v>-4</v>
      </c>
      <c r="N10" s="24">
        <f t="shared" ca="1" si="5"/>
        <v>53.264764415151511</v>
      </c>
      <c r="O10" s="26">
        <v>5</v>
      </c>
      <c r="P10" s="26">
        <f t="shared" ca="1" si="6"/>
        <v>53.264764515151512</v>
      </c>
      <c r="Q10" s="26">
        <f t="shared" ca="1" si="7"/>
        <v>6</v>
      </c>
    </row>
    <row r="11" spans="1:19" x14ac:dyDescent="0.15">
      <c r="A11" s="24" t="str">
        <f t="shared" ca="1" si="0"/>
        <v>1A</v>
      </c>
      <c r="B11" s="24" t="s">
        <v>19</v>
      </c>
      <c r="C11" s="24">
        <f t="shared" ca="1" si="1"/>
        <v>1</v>
      </c>
      <c r="D11" s="25" t="str">
        <f>VLOOKUP($O11, Equipes!$A$3:$B$14, 2, FALSE)</f>
        <v>NOR</v>
      </c>
      <c r="E11" s="32">
        <f t="shared" si="2"/>
        <v>0.93939393939393945</v>
      </c>
      <c r="F11" s="24">
        <f t="shared" si="3"/>
        <v>31</v>
      </c>
      <c r="G11" s="24">
        <f>COUNTIF(Jogos!$M$1:$N$79, $D11)</f>
        <v>11</v>
      </c>
      <c r="H11" s="24">
        <f>COUNTIF(Jogos!$O$1:$O$79, $D11)</f>
        <v>10</v>
      </c>
      <c r="I11" s="24">
        <f>COUNTIF(Jogos!$P$1:$Q$79, $D11)</f>
        <v>1</v>
      </c>
      <c r="J11" s="24">
        <f>COUNTIF(Jogos!$R$1:$R$79, $D11)</f>
        <v>0</v>
      </c>
      <c r="K11" s="24">
        <f ca="1">SUMIF(Jogos!$S$1:$T$79, $D11, Jogos!$T$1:$T$79)+SUMIF(Jogos!$U$1:$V$79, $D11, Jogos!$V$1:$V$79)</f>
        <v>35</v>
      </c>
      <c r="L11" s="24">
        <f ca="1">SUMIF(Jogos!$S$1:$V$79, $D11, Jogos!$V$1:$V$79)+SUMIF(Jogos!$U$1:$W$79, $D11, Jogos!$W$1:$W$79)</f>
        <v>15</v>
      </c>
      <c r="M11" s="24">
        <f t="shared" ca="1" si="4"/>
        <v>20</v>
      </c>
      <c r="N11" s="24">
        <f t="shared" ca="1" si="5"/>
        <v>97.141428829393931</v>
      </c>
      <c r="O11" s="26">
        <v>6</v>
      </c>
      <c r="P11" s="26">
        <f t="shared" ca="1" si="6"/>
        <v>97.141428939393933</v>
      </c>
      <c r="Q11" s="26">
        <f t="shared" ca="1" si="7"/>
        <v>1</v>
      </c>
    </row>
    <row r="12" spans="1:19" x14ac:dyDescent="0.15">
      <c r="A12" s="24" t="str">
        <f t="shared" ca="1" si="0"/>
        <v>10A</v>
      </c>
      <c r="B12" s="24" t="s">
        <v>19</v>
      </c>
      <c r="C12" s="24">
        <f t="shared" ca="1" si="1"/>
        <v>10</v>
      </c>
      <c r="D12" s="25" t="str">
        <f>VLOOKUP($O12, Equipes!$A$3:$B$14, 2, FALSE)</f>
        <v>COL</v>
      </c>
      <c r="E12" s="32">
        <f t="shared" si="2"/>
        <v>0.24242424242424243</v>
      </c>
      <c r="F12" s="24">
        <f t="shared" si="3"/>
        <v>8</v>
      </c>
      <c r="G12" s="24">
        <f>COUNTIF(Jogos!$M$1:$N$79, $D12)</f>
        <v>11</v>
      </c>
      <c r="H12" s="24">
        <f>COUNTIF(Jogos!$O$1:$O$79, $D12)</f>
        <v>2</v>
      </c>
      <c r="I12" s="24">
        <f>COUNTIF(Jogos!$P$1:$Q$79, $D12)</f>
        <v>2</v>
      </c>
      <c r="J12" s="24">
        <f>COUNTIF(Jogos!$R$1:$R$79, $D12)</f>
        <v>7</v>
      </c>
      <c r="K12" s="24">
        <f ca="1">SUMIF(Jogos!$S$1:$T$79, $D12, Jogos!$T$1:$T$79)+SUMIF(Jogos!$U$1:$V$79, $D12, Jogos!$V$1:$V$79)</f>
        <v>19</v>
      </c>
      <c r="L12" s="24">
        <f ca="1">SUMIF(Jogos!$S$1:$V$79, $D12, Jogos!$V$1:$V$79)+SUMIF(Jogos!$U$1:$W$79, $D12, Jogos!$W$1:$W$79)</f>
        <v>29</v>
      </c>
      <c r="M12" s="24">
        <f t="shared" ca="1" si="4"/>
        <v>-10</v>
      </c>
      <c r="N12" s="24">
        <f t="shared" ca="1" si="5"/>
        <v>25.061443122424244</v>
      </c>
      <c r="O12" s="26">
        <v>7</v>
      </c>
      <c r="P12" s="26">
        <f t="shared" ca="1" si="6"/>
        <v>25.061443242424243</v>
      </c>
      <c r="Q12" s="26">
        <f t="shared" ca="1" si="7"/>
        <v>10</v>
      </c>
    </row>
    <row r="13" spans="1:19" x14ac:dyDescent="0.15">
      <c r="A13" s="24" t="str">
        <f t="shared" ca="1" si="0"/>
        <v>7A</v>
      </c>
      <c r="B13" s="24" t="s">
        <v>19</v>
      </c>
      <c r="C13" s="24">
        <f t="shared" ca="1" si="1"/>
        <v>7</v>
      </c>
      <c r="D13" s="25" t="str">
        <f>VLOOKUP($O13, Equipes!$A$3:$B$14, 2, FALSE)</f>
        <v>ING</v>
      </c>
      <c r="E13" s="32">
        <f t="shared" si="2"/>
        <v>0.42424242424242425</v>
      </c>
      <c r="F13" s="24">
        <f t="shared" si="3"/>
        <v>14</v>
      </c>
      <c r="G13" s="24">
        <f>COUNTIF(Jogos!$M$1:$N$79, $D13)</f>
        <v>11</v>
      </c>
      <c r="H13" s="24">
        <f>COUNTIF(Jogos!$O$1:$O$79, $D13)</f>
        <v>4</v>
      </c>
      <c r="I13" s="24">
        <f>COUNTIF(Jogos!$P$1:$Q$79, $D13)</f>
        <v>2</v>
      </c>
      <c r="J13" s="24">
        <f>COUNTIF(Jogos!$R$1:$R$79, $D13)</f>
        <v>5</v>
      </c>
      <c r="K13" s="24">
        <f ca="1">SUMIF(Jogos!$S$1:$T$79, $D13, Jogos!$T$1:$T$79)+SUMIF(Jogos!$U$1:$V$79, $D13, Jogos!$V$1:$V$79)</f>
        <v>16</v>
      </c>
      <c r="L13" s="24">
        <f ca="1">SUMIF(Jogos!$S$1:$V$79, $D13, Jogos!$V$1:$V$79)+SUMIF(Jogos!$U$1:$W$79, $D13, Jogos!$W$1:$W$79)</f>
        <v>20</v>
      </c>
      <c r="M13" s="24">
        <f t="shared" ca="1" si="4"/>
        <v>-4</v>
      </c>
      <c r="N13" s="24">
        <f t="shared" ca="1" si="5"/>
        <v>43.863858294242426</v>
      </c>
      <c r="O13" s="26">
        <v>8</v>
      </c>
      <c r="P13" s="26">
        <f t="shared" ca="1" si="6"/>
        <v>43.863858424242423</v>
      </c>
      <c r="Q13" s="26">
        <f t="shared" ca="1" si="7"/>
        <v>7</v>
      </c>
    </row>
    <row r="14" spans="1:19" x14ac:dyDescent="0.15">
      <c r="A14" s="24" t="str">
        <f t="shared" ca="1" si="0"/>
        <v>4A</v>
      </c>
      <c r="B14" s="24" t="s">
        <v>19</v>
      </c>
      <c r="C14" s="24">
        <f t="shared" ca="1" si="1"/>
        <v>4</v>
      </c>
      <c r="D14" s="25" t="str">
        <f>VLOOKUP($O14, Equipes!$A$3:$B$14, 2, FALSE)</f>
        <v>ALE</v>
      </c>
      <c r="E14" s="32">
        <f t="shared" si="2"/>
        <v>0.63636363636363635</v>
      </c>
      <c r="F14" s="24">
        <f t="shared" si="3"/>
        <v>21</v>
      </c>
      <c r="G14" s="24">
        <f>COUNTIF(Jogos!$M$1:$N$79, $D14)</f>
        <v>11</v>
      </c>
      <c r="H14" s="24">
        <f>COUNTIF(Jogos!$O$1:$O$79, $D14)</f>
        <v>6</v>
      </c>
      <c r="I14" s="24">
        <f>COUNTIF(Jogos!$P$1:$Q$79, $D14)</f>
        <v>3</v>
      </c>
      <c r="J14" s="24">
        <f>COUNTIF(Jogos!$R$1:$R$79, $D14)</f>
        <v>2</v>
      </c>
      <c r="K14" s="24">
        <f ca="1">SUMIF(Jogos!$S$1:$T$79, $D14, Jogos!$T$1:$T$79)+SUMIF(Jogos!$U$1:$V$79, $D14, Jogos!$V$1:$V$79)</f>
        <v>30</v>
      </c>
      <c r="L14" s="24">
        <f ca="1">SUMIF(Jogos!$S$1:$V$79, $D14, Jogos!$V$1:$V$79)+SUMIF(Jogos!$U$1:$W$79, $D14, Jogos!$W$1:$W$79)</f>
        <v>22</v>
      </c>
      <c r="M14" s="24">
        <f t="shared" ca="1" si="4"/>
        <v>8</v>
      </c>
      <c r="N14" s="24">
        <f t="shared" ca="1" si="5"/>
        <v>65.797193496363633</v>
      </c>
      <c r="O14" s="26">
        <v>9</v>
      </c>
      <c r="P14" s="26">
        <f t="shared" ca="1" si="6"/>
        <v>65.79719363636363</v>
      </c>
      <c r="Q14" s="26">
        <f t="shared" ca="1" si="7"/>
        <v>4</v>
      </c>
    </row>
    <row r="15" spans="1:19" x14ac:dyDescent="0.15">
      <c r="A15" s="24" t="str">
        <f t="shared" ca="1" si="0"/>
        <v>12A</v>
      </c>
      <c r="B15" s="24" t="s">
        <v>19</v>
      </c>
      <c r="C15" s="24">
        <f t="shared" ca="1" si="1"/>
        <v>12</v>
      </c>
      <c r="D15" s="25" t="str">
        <f>VLOOKUP($O15, Equipes!$A$3:$B$14, 2, FALSE)</f>
        <v>GAL</v>
      </c>
      <c r="E15" s="32">
        <f t="shared" si="2"/>
        <v>0.21212121212121213</v>
      </c>
      <c r="F15" s="24">
        <f t="shared" si="3"/>
        <v>7</v>
      </c>
      <c r="G15" s="24">
        <f>COUNTIF(Jogos!$M$1:$N$79, $D15)</f>
        <v>11</v>
      </c>
      <c r="H15" s="24">
        <f>COUNTIF(Jogos!$O$1:$O$79, $D15)</f>
        <v>1</v>
      </c>
      <c r="I15" s="24">
        <f>COUNTIF(Jogos!$P$1:$Q$79, $D15)</f>
        <v>4</v>
      </c>
      <c r="J15" s="24">
        <f>COUNTIF(Jogos!$R$1:$R$79, $D15)</f>
        <v>6</v>
      </c>
      <c r="K15" s="24">
        <f ca="1">SUMIF(Jogos!$S$1:$T$79, $D15, Jogos!$T$1:$T$79)+SUMIF(Jogos!$U$1:$V$79, $D15, Jogos!$V$1:$V$79)</f>
        <v>12</v>
      </c>
      <c r="L15" s="24">
        <f ca="1">SUMIF(Jogos!$S$1:$V$79, $D15, Jogos!$V$1:$V$79)+SUMIF(Jogos!$U$1:$W$79, $D15, Jogos!$W$1:$W$79)</f>
        <v>20</v>
      </c>
      <c r="M15" s="24">
        <f t="shared" ca="1" si="4"/>
        <v>-8</v>
      </c>
      <c r="N15" s="24">
        <f t="shared" ca="1" si="5"/>
        <v>21.92133306212121</v>
      </c>
      <c r="O15" s="26">
        <v>10</v>
      </c>
      <c r="P15" s="26">
        <f t="shared" ca="1" si="6"/>
        <v>21.921333212121212</v>
      </c>
      <c r="Q15" s="26">
        <f t="shared" ca="1" si="7"/>
        <v>12</v>
      </c>
    </row>
    <row r="16" spans="1:19" x14ac:dyDescent="0.15">
      <c r="A16" s="24" t="str">
        <f t="shared" ca="1" si="0"/>
        <v>8A</v>
      </c>
      <c r="B16" s="24" t="s">
        <v>19</v>
      </c>
      <c r="C16" s="24">
        <f t="shared" ca="1" si="1"/>
        <v>8</v>
      </c>
      <c r="D16" s="25" t="str">
        <f>VLOOKUP($O16, Equipes!$A$3:$B$14, 2, FALSE)</f>
        <v>ESP</v>
      </c>
      <c r="E16" s="32">
        <f t="shared" si="2"/>
        <v>0.30303030303030304</v>
      </c>
      <c r="F16" s="24">
        <f t="shared" si="3"/>
        <v>10</v>
      </c>
      <c r="G16" s="24">
        <f>COUNTIF(Jogos!$M$1:$N$79, $D16)</f>
        <v>11</v>
      </c>
      <c r="H16" s="24">
        <f>COUNTIF(Jogos!$O$1:$O$79, $D16)</f>
        <v>3</v>
      </c>
      <c r="I16" s="24">
        <f>COUNTIF(Jogos!$P$1:$Q$79, $D16)</f>
        <v>1</v>
      </c>
      <c r="J16" s="24">
        <f>COUNTIF(Jogos!$R$1:$R$79, $D16)</f>
        <v>7</v>
      </c>
      <c r="K16" s="24">
        <f ca="1">SUMIF(Jogos!$S$1:$T$79, $D16, Jogos!$T$1:$T$79)+SUMIF(Jogos!$U$1:$V$79, $D16, Jogos!$V$1:$V$79)</f>
        <v>13</v>
      </c>
      <c r="L16" s="24">
        <f ca="1">SUMIF(Jogos!$S$1:$V$79, $D16, Jogos!$V$1:$V$79)+SUMIF(Jogos!$U$1:$W$79, $D16, Jogos!$W$1:$W$79)</f>
        <v>22</v>
      </c>
      <c r="M16" s="24">
        <f t="shared" ca="1" si="4"/>
        <v>-9</v>
      </c>
      <c r="N16" s="24">
        <f t="shared" ca="1" si="5"/>
        <v>31.332143143030304</v>
      </c>
      <c r="O16" s="26">
        <v>11</v>
      </c>
      <c r="P16" s="26">
        <f t="shared" ca="1" si="6"/>
        <v>31.332143303030303</v>
      </c>
      <c r="Q16" s="26">
        <f t="shared" ca="1" si="7"/>
        <v>8</v>
      </c>
    </row>
    <row r="17" spans="1:17" x14ac:dyDescent="0.15">
      <c r="A17" s="24" t="str">
        <f t="shared" ca="1" si="0"/>
        <v>9A</v>
      </c>
      <c r="B17" s="24" t="s">
        <v>19</v>
      </c>
      <c r="C17" s="24">
        <f t="shared" ca="1" si="1"/>
        <v>9</v>
      </c>
      <c r="D17" s="25" t="str">
        <f>VLOOKUP($O17, Equipes!$A$3:$B$14, 2, FALSE)</f>
        <v>BUL</v>
      </c>
      <c r="E17" s="32">
        <f t="shared" si="2"/>
        <v>0.27272727272727271</v>
      </c>
      <c r="F17" s="24">
        <f t="shared" si="3"/>
        <v>9</v>
      </c>
      <c r="G17" s="24">
        <f>COUNTIF(Jogos!$M$1:$N$79, $D17)</f>
        <v>11</v>
      </c>
      <c r="H17" s="24">
        <f>COUNTIF(Jogos!$O$1:$O$79, $D17)</f>
        <v>2</v>
      </c>
      <c r="I17" s="24">
        <f>COUNTIF(Jogos!$P$1:$Q$79, $D17)</f>
        <v>3</v>
      </c>
      <c r="J17" s="24">
        <f>COUNTIF(Jogos!$R$1:$R$79, $D17)</f>
        <v>6</v>
      </c>
      <c r="K17" s="24">
        <f ca="1">SUMIF(Jogos!$S$1:$T$79, $D17, Jogos!$T$1:$T$79)+SUMIF(Jogos!$U$1:$V$79, $D17, Jogos!$V$1:$V$79)</f>
        <v>10</v>
      </c>
      <c r="L17" s="24">
        <f ca="1">SUMIF(Jogos!$S$1:$V$79, $D17, Jogos!$V$1:$V$79)+SUMIF(Jogos!$U$1:$W$79, $D17, Jogos!$W$1:$W$79)</f>
        <v>16</v>
      </c>
      <c r="M17" s="24">
        <f t="shared" ca="1" si="4"/>
        <v>-6</v>
      </c>
      <c r="N17" s="24">
        <f t="shared" ca="1" si="5"/>
        <v>28.192137102727269</v>
      </c>
      <c r="O17" s="26">
        <v>12</v>
      </c>
      <c r="P17" s="26">
        <f t="shared" ca="1" si="6"/>
        <v>28.192137272727269</v>
      </c>
      <c r="Q17" s="26">
        <f t="shared" ca="1" si="7"/>
        <v>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B68B-76E1-4B2C-BD99-55E292623E43}">
  <dimension ref="A1:M15"/>
  <sheetViews>
    <sheetView showGridLines="0" tabSelected="1" workbookViewId="0">
      <pane ySplit="1" topLeftCell="A2" activePane="bottomLeft" state="frozen"/>
      <selection pane="bottomLeft" activeCell="O6" sqref="O6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8.570312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40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32</v>
      </c>
      <c r="D3" s="42" t="s">
        <v>33</v>
      </c>
      <c r="E3" s="42" t="s">
        <v>34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35</v>
      </c>
      <c r="K3" s="42" t="s">
        <v>36</v>
      </c>
      <c r="L3" s="42" t="s">
        <v>37</v>
      </c>
    </row>
    <row r="4" spans="1:13" x14ac:dyDescent="0.3">
      <c r="A4" s="34">
        <v>1</v>
      </c>
      <c r="B4" s="43">
        <f ca="1">IFERROR(VLOOKUP($A4,ClassGrupFases!$C$6:$Q$18,15,FALSE),"")</f>
        <v>1</v>
      </c>
      <c r="C4" s="44" t="str">
        <f ca="1">IFERROR(VLOOKUP($A4,ClassGrupFases!$C$6:$Q$18,2,FALSE),"")</f>
        <v>NOR</v>
      </c>
      <c r="D4" s="45">
        <f ca="1">IFERROR(VLOOKUP($A4,ClassGrupFases!$C$6:$Q$18,3,FALSE),"")</f>
        <v>0.93939393939393945</v>
      </c>
      <c r="E4" s="46">
        <f ca="1">IFERROR(VLOOKUP($A4,ClassGrupFases!$C$6:$Q$18,4,FALSE),"")</f>
        <v>31</v>
      </c>
      <c r="F4" s="46">
        <f ca="1">IFERROR(VLOOKUP($A4,ClassGrupFases!$C$6:$Q$18,5,FALSE),"")</f>
        <v>11</v>
      </c>
      <c r="G4" s="46">
        <f ca="1">IFERROR(VLOOKUP($A4,ClassGrupFases!$C$6:$Q$18,6,FALSE),"")</f>
        <v>10</v>
      </c>
      <c r="H4" s="46">
        <f ca="1">IFERROR(VLOOKUP($A4,ClassGrupFases!$C$6:$Q$18,7,FALSE),"")</f>
        <v>1</v>
      </c>
      <c r="I4" s="46">
        <f ca="1">IFERROR(VLOOKUP($A4,ClassGrupFases!$C$6:$Q$18,8,FALSE),"")</f>
        <v>0</v>
      </c>
      <c r="J4" s="46">
        <f ca="1">IFERROR(VLOOKUP($A4,ClassGrupFases!$C$6:$Q$18,9,FALSE),"")</f>
        <v>35</v>
      </c>
      <c r="K4" s="46">
        <f ca="1">IFERROR(VLOOKUP($A4,ClassGrupFases!$C$6:$Q$18,10,FALSE),"")</f>
        <v>15</v>
      </c>
      <c r="L4" s="46">
        <f ca="1">IFERROR(VLOOKUP($A4,ClassGrupFases!$C$6:$Q$18,11,FALSE),"")</f>
        <v>20</v>
      </c>
      <c r="M4" s="38">
        <f ca="1">IFERROR(VLOOKUP($A4,ClassGrupFases!$C$6:$Q$18,1,FALSE),"")</f>
        <v>1</v>
      </c>
    </row>
    <row r="5" spans="1:13" x14ac:dyDescent="0.3">
      <c r="A5" s="34">
        <v>2</v>
      </c>
      <c r="B5" s="43">
        <f ca="1">IFERROR(VLOOKUP($A5,ClassGrupFases!$C$6:$Q$18,15,FALSE),"")</f>
        <v>2</v>
      </c>
      <c r="C5" s="44" t="str">
        <f ca="1">IFERROR(VLOOKUP($A5,ClassGrupFases!$C$6:$Q$18,2,FALSE),"")</f>
        <v>ARG</v>
      </c>
      <c r="D5" s="45">
        <f ca="1">IFERROR(VLOOKUP($A5,ClassGrupFases!$C$6:$Q$18,3,FALSE),"")</f>
        <v>0.72727272727272729</v>
      </c>
      <c r="E5" s="46">
        <f ca="1">IFERROR(VLOOKUP($A5,ClassGrupFases!$C$6:$Q$18,4,FALSE),"")</f>
        <v>24</v>
      </c>
      <c r="F5" s="46">
        <f ca="1">IFERROR(VLOOKUP($A5,ClassGrupFases!$C$6:$Q$18,5,FALSE),"")</f>
        <v>11</v>
      </c>
      <c r="G5" s="46">
        <f ca="1">IFERROR(VLOOKUP($A5,ClassGrupFases!$C$6:$Q$18,6,FALSE),"")</f>
        <v>8</v>
      </c>
      <c r="H5" s="46">
        <f ca="1">IFERROR(VLOOKUP($A5,ClassGrupFases!$C$6:$Q$18,7,FALSE),"")</f>
        <v>0</v>
      </c>
      <c r="I5" s="46">
        <f ca="1">IFERROR(VLOOKUP($A5,ClassGrupFases!$C$6:$Q$18,8,FALSE),"")</f>
        <v>3</v>
      </c>
      <c r="J5" s="46">
        <f ca="1">IFERROR(VLOOKUP($A5,ClassGrupFases!$C$6:$Q$18,9,FALSE),"")</f>
        <v>24</v>
      </c>
      <c r="K5" s="46">
        <f ca="1">IFERROR(VLOOKUP($A5,ClassGrupFases!$C$6:$Q$18,10,FALSE),"")</f>
        <v>14</v>
      </c>
      <c r="L5" s="46">
        <f ca="1">IFERROR(VLOOKUP($A5,ClassGrupFases!$C$6:$Q$18,11,FALSE),"")</f>
        <v>10</v>
      </c>
      <c r="M5" s="38">
        <f ca="1">IFERROR(VLOOKUP($A5,ClassGrupFases!$C$6:$Q$18,1,FALSE),"")</f>
        <v>2</v>
      </c>
    </row>
    <row r="6" spans="1:13" x14ac:dyDescent="0.3">
      <c r="A6" s="34">
        <v>3</v>
      </c>
      <c r="B6" s="43">
        <f ca="1">IFERROR(VLOOKUP($A6,ClassGrupFases!$C$6:$Q$18,15,FALSE),"")</f>
        <v>3</v>
      </c>
      <c r="C6" s="44" t="str">
        <f ca="1">IFERROR(VLOOKUP($A6,ClassGrupFases!$C$6:$Q$18,2,FALSE),"")</f>
        <v>EQU</v>
      </c>
      <c r="D6" s="45">
        <f ca="1">IFERROR(VLOOKUP($A6,ClassGrupFases!$C$6:$Q$18,3,FALSE),"")</f>
        <v>0.66666666666666663</v>
      </c>
      <c r="E6" s="46">
        <f ca="1">IFERROR(VLOOKUP($A6,ClassGrupFases!$C$6:$Q$18,4,FALSE),"")</f>
        <v>22</v>
      </c>
      <c r="F6" s="46">
        <f ca="1">IFERROR(VLOOKUP($A6,ClassGrupFases!$C$6:$Q$18,5,FALSE),"")</f>
        <v>11</v>
      </c>
      <c r="G6" s="46">
        <f ca="1">IFERROR(VLOOKUP($A6,ClassGrupFases!$C$6:$Q$18,6,FALSE),"")</f>
        <v>7</v>
      </c>
      <c r="H6" s="46">
        <f ca="1">IFERROR(VLOOKUP($A6,ClassGrupFases!$C$6:$Q$18,7,FALSE),"")</f>
        <v>1</v>
      </c>
      <c r="I6" s="46">
        <f ca="1">IFERROR(VLOOKUP($A6,ClassGrupFases!$C$6:$Q$18,8,FALSE),"")</f>
        <v>3</v>
      </c>
      <c r="J6" s="46">
        <f ca="1">IFERROR(VLOOKUP($A6,ClassGrupFases!$C$6:$Q$18,9,FALSE),"")</f>
        <v>36</v>
      </c>
      <c r="K6" s="46">
        <f ca="1">IFERROR(VLOOKUP($A6,ClassGrupFases!$C$6:$Q$18,10,FALSE),"")</f>
        <v>23</v>
      </c>
      <c r="L6" s="46">
        <f ca="1">IFERROR(VLOOKUP($A6,ClassGrupFases!$C$6:$Q$18,11,FALSE),"")</f>
        <v>13</v>
      </c>
      <c r="M6" s="38">
        <f ca="1">IFERROR(VLOOKUP($A6,ClassGrupFases!$C$6:$Q$18,1,FALSE),"")</f>
        <v>3</v>
      </c>
    </row>
    <row r="7" spans="1:13" x14ac:dyDescent="0.3">
      <c r="A7" s="34">
        <v>4</v>
      </c>
      <c r="B7" s="43">
        <f ca="1">IFERROR(VLOOKUP($A7,ClassGrupFases!$C$6:$Q$18,15,FALSE),"")</f>
        <v>4</v>
      </c>
      <c r="C7" s="44" t="str">
        <f ca="1">IFERROR(VLOOKUP($A7,ClassGrupFases!$C$6:$Q$18,2,FALSE),"")</f>
        <v>ALE</v>
      </c>
      <c r="D7" s="45">
        <f ca="1">IFERROR(VLOOKUP($A7,ClassGrupFases!$C$6:$Q$18,3,FALSE),"")</f>
        <v>0.63636363636363635</v>
      </c>
      <c r="E7" s="46">
        <f ca="1">IFERROR(VLOOKUP($A7,ClassGrupFases!$C$6:$Q$18,4,FALSE),"")</f>
        <v>21</v>
      </c>
      <c r="F7" s="46">
        <f ca="1">IFERROR(VLOOKUP($A7,ClassGrupFases!$C$6:$Q$18,5,FALSE),"")</f>
        <v>11</v>
      </c>
      <c r="G7" s="46">
        <f ca="1">IFERROR(VLOOKUP($A7,ClassGrupFases!$C$6:$Q$18,6,FALSE),"")</f>
        <v>6</v>
      </c>
      <c r="H7" s="46">
        <f ca="1">IFERROR(VLOOKUP($A7,ClassGrupFases!$C$6:$Q$18,7,FALSE),"")</f>
        <v>3</v>
      </c>
      <c r="I7" s="46">
        <f ca="1">IFERROR(VLOOKUP($A7,ClassGrupFases!$C$6:$Q$18,8,FALSE),"")</f>
        <v>2</v>
      </c>
      <c r="J7" s="46">
        <f ca="1">IFERROR(VLOOKUP($A7,ClassGrupFases!$C$6:$Q$18,9,FALSE),"")</f>
        <v>30</v>
      </c>
      <c r="K7" s="46">
        <f ca="1">IFERROR(VLOOKUP($A7,ClassGrupFases!$C$6:$Q$18,10,FALSE),"")</f>
        <v>22</v>
      </c>
      <c r="L7" s="46">
        <f ca="1">IFERROR(VLOOKUP($A7,ClassGrupFases!$C$6:$Q$18,11,FALSE),"")</f>
        <v>8</v>
      </c>
      <c r="M7" s="38">
        <f ca="1">IFERROR(VLOOKUP($A7,ClassGrupFases!$C$6:$Q$18,1,FALSE),"")</f>
        <v>4</v>
      </c>
    </row>
    <row r="8" spans="1:13" x14ac:dyDescent="0.3">
      <c r="A8" s="34">
        <v>5</v>
      </c>
      <c r="B8" s="43">
        <f ca="1">IFERROR(VLOOKUP($A8,ClassGrupFases!$C$6:$Q$18,15,FALSE),"")</f>
        <v>5</v>
      </c>
      <c r="C8" s="44" t="str">
        <f ca="1">IFERROR(VLOOKUP($A8,ClassGrupFases!$C$6:$Q$18,2,FALSE),"")</f>
        <v>LIB</v>
      </c>
      <c r="D8" s="45">
        <f ca="1">IFERROR(VLOOKUP($A8,ClassGrupFases!$C$6:$Q$18,3,FALSE),"")</f>
        <v>0.51515151515151514</v>
      </c>
      <c r="E8" s="46">
        <f ca="1">IFERROR(VLOOKUP($A8,ClassGrupFases!$C$6:$Q$18,4,FALSE),"")</f>
        <v>17</v>
      </c>
      <c r="F8" s="46">
        <f ca="1">IFERROR(VLOOKUP($A8,ClassGrupFases!$C$6:$Q$18,5,FALSE),"")</f>
        <v>11</v>
      </c>
      <c r="G8" s="46">
        <f ca="1">IFERROR(VLOOKUP($A8,ClassGrupFases!$C$6:$Q$18,6,FALSE),"")</f>
        <v>5</v>
      </c>
      <c r="H8" s="46">
        <f ca="1">IFERROR(VLOOKUP($A8,ClassGrupFases!$C$6:$Q$18,7,FALSE),"")</f>
        <v>2</v>
      </c>
      <c r="I8" s="46">
        <f ca="1">IFERROR(VLOOKUP($A8,ClassGrupFases!$C$6:$Q$18,8,FALSE),"")</f>
        <v>4</v>
      </c>
      <c r="J8" s="46">
        <f ca="1">IFERROR(VLOOKUP($A8,ClassGrupFases!$C$6:$Q$18,9,FALSE),"")</f>
        <v>15</v>
      </c>
      <c r="K8" s="46">
        <f ca="1">IFERROR(VLOOKUP($A8,ClassGrupFases!$C$6:$Q$18,10,FALSE),"")</f>
        <v>12</v>
      </c>
      <c r="L8" s="46">
        <f ca="1">IFERROR(VLOOKUP($A8,ClassGrupFases!$C$6:$Q$18,11,FALSE),"")</f>
        <v>3</v>
      </c>
      <c r="M8" s="38">
        <f ca="1">IFERROR(VLOOKUP($A8,ClassGrupFases!$C$6:$Q$18,1,FALSE),"")</f>
        <v>5</v>
      </c>
    </row>
    <row r="9" spans="1:13" x14ac:dyDescent="0.3">
      <c r="A9" s="34">
        <v>6</v>
      </c>
      <c r="B9" s="43">
        <f ca="1">IFERROR(VLOOKUP($A9,ClassGrupFases!$C$6:$Q$18,15,FALSE),"")</f>
        <v>6</v>
      </c>
      <c r="C9" s="44" t="str">
        <f ca="1">IFERROR(VLOOKUP($A9,ClassGrupFases!$C$6:$Q$18,2,FALSE),"")</f>
        <v>NZE</v>
      </c>
      <c r="D9" s="45">
        <f ca="1">IFERROR(VLOOKUP($A9,ClassGrupFases!$C$6:$Q$18,3,FALSE),"")</f>
        <v>0.51515151515151514</v>
      </c>
      <c r="E9" s="46">
        <f ca="1">IFERROR(VLOOKUP($A9,ClassGrupFases!$C$6:$Q$18,4,FALSE),"")</f>
        <v>17</v>
      </c>
      <c r="F9" s="46">
        <f ca="1">IFERROR(VLOOKUP($A9,ClassGrupFases!$C$6:$Q$18,5,FALSE),"")</f>
        <v>11</v>
      </c>
      <c r="G9" s="46">
        <f ca="1">IFERROR(VLOOKUP($A9,ClassGrupFases!$C$6:$Q$18,6,FALSE),"")</f>
        <v>5</v>
      </c>
      <c r="H9" s="46">
        <f ca="1">IFERROR(VLOOKUP($A9,ClassGrupFases!$C$6:$Q$18,7,FALSE),"")</f>
        <v>2</v>
      </c>
      <c r="I9" s="46">
        <f ca="1">IFERROR(VLOOKUP($A9,ClassGrupFases!$C$6:$Q$18,8,FALSE),"")</f>
        <v>4</v>
      </c>
      <c r="J9" s="46">
        <f ca="1">IFERROR(VLOOKUP($A9,ClassGrupFases!$C$6:$Q$18,9,FALSE),"")</f>
        <v>13</v>
      </c>
      <c r="K9" s="46">
        <f ca="1">IFERROR(VLOOKUP($A9,ClassGrupFases!$C$6:$Q$18,10,FALSE),"")</f>
        <v>17</v>
      </c>
      <c r="L9" s="46">
        <f ca="1">IFERROR(VLOOKUP($A9,ClassGrupFases!$C$6:$Q$18,11,FALSE),"")</f>
        <v>-4</v>
      </c>
      <c r="M9" s="38">
        <f ca="1">IFERROR(VLOOKUP($A9,ClassGrupFases!$C$6:$Q$18,1,FALSE),"")</f>
        <v>6</v>
      </c>
    </row>
    <row r="10" spans="1:13" x14ac:dyDescent="0.3">
      <c r="A10" s="34">
        <v>7</v>
      </c>
      <c r="B10" s="43">
        <f ca="1">IFERROR(VLOOKUP($A10,ClassGrupFases!$C$6:$Q$18,15,FALSE),"")</f>
        <v>7</v>
      </c>
      <c r="C10" s="44" t="str">
        <f ca="1">IFERROR(VLOOKUP($A10,ClassGrupFases!$C$6:$Q$18,2,FALSE),"")</f>
        <v>ING</v>
      </c>
      <c r="D10" s="45">
        <f ca="1">IFERROR(VLOOKUP($A10,ClassGrupFases!$C$6:$Q$18,3,FALSE),"")</f>
        <v>0.42424242424242425</v>
      </c>
      <c r="E10" s="46">
        <f ca="1">IFERROR(VLOOKUP($A10,ClassGrupFases!$C$6:$Q$18,4,FALSE),"")</f>
        <v>14</v>
      </c>
      <c r="F10" s="46">
        <f ca="1">IFERROR(VLOOKUP($A10,ClassGrupFases!$C$6:$Q$18,5,FALSE),"")</f>
        <v>11</v>
      </c>
      <c r="G10" s="46">
        <f ca="1">IFERROR(VLOOKUP($A10,ClassGrupFases!$C$6:$Q$18,6,FALSE),"")</f>
        <v>4</v>
      </c>
      <c r="H10" s="46">
        <f ca="1">IFERROR(VLOOKUP($A10,ClassGrupFases!$C$6:$Q$18,7,FALSE),"")</f>
        <v>2</v>
      </c>
      <c r="I10" s="46">
        <f ca="1">IFERROR(VLOOKUP($A10,ClassGrupFases!$C$6:$Q$18,8,FALSE),"")</f>
        <v>5</v>
      </c>
      <c r="J10" s="46">
        <f ca="1">IFERROR(VLOOKUP($A10,ClassGrupFases!$C$6:$Q$18,9,FALSE),"")</f>
        <v>16</v>
      </c>
      <c r="K10" s="46">
        <f ca="1">IFERROR(VLOOKUP($A10,ClassGrupFases!$C$6:$Q$18,10,FALSE),"")</f>
        <v>20</v>
      </c>
      <c r="L10" s="46">
        <f ca="1">IFERROR(VLOOKUP($A10,ClassGrupFases!$C$6:$Q$18,11,FALSE),"")</f>
        <v>-4</v>
      </c>
      <c r="M10" s="38">
        <f ca="1">IFERROR(VLOOKUP($A10,ClassGrupFases!$C$6:$Q$18,1,FALSE),"")</f>
        <v>7</v>
      </c>
    </row>
    <row r="11" spans="1:13" x14ac:dyDescent="0.3">
      <c r="A11" s="34">
        <v>8</v>
      </c>
      <c r="B11" s="43">
        <f ca="1">IFERROR(VLOOKUP($A11,ClassGrupFases!$C$6:$Q$18,15,FALSE),"")</f>
        <v>8</v>
      </c>
      <c r="C11" s="44" t="str">
        <f ca="1">IFERROR(VLOOKUP($A11,ClassGrupFases!$C$6:$Q$18,2,FALSE),"")</f>
        <v>ESP</v>
      </c>
      <c r="D11" s="45">
        <f ca="1">IFERROR(VLOOKUP($A11,ClassGrupFases!$C$6:$Q$18,3,FALSE),"")</f>
        <v>0.30303030303030304</v>
      </c>
      <c r="E11" s="46">
        <f ca="1">IFERROR(VLOOKUP($A11,ClassGrupFases!$C$6:$Q$18,4,FALSE),"")</f>
        <v>10</v>
      </c>
      <c r="F11" s="46">
        <f ca="1">IFERROR(VLOOKUP($A11,ClassGrupFases!$C$6:$Q$18,5,FALSE),"")</f>
        <v>11</v>
      </c>
      <c r="G11" s="46">
        <f ca="1">IFERROR(VLOOKUP($A11,ClassGrupFases!$C$6:$Q$18,6,FALSE),"")</f>
        <v>3</v>
      </c>
      <c r="H11" s="46">
        <f ca="1">IFERROR(VLOOKUP($A11,ClassGrupFases!$C$6:$Q$18,7,FALSE),"")</f>
        <v>1</v>
      </c>
      <c r="I11" s="46">
        <f ca="1">IFERROR(VLOOKUP($A11,ClassGrupFases!$C$6:$Q$18,8,FALSE),"")</f>
        <v>7</v>
      </c>
      <c r="J11" s="46">
        <f ca="1">IFERROR(VLOOKUP($A11,ClassGrupFases!$C$6:$Q$18,9,FALSE),"")</f>
        <v>13</v>
      </c>
      <c r="K11" s="46">
        <f ca="1">IFERROR(VLOOKUP($A11,ClassGrupFases!$C$6:$Q$18,10,FALSE),"")</f>
        <v>22</v>
      </c>
      <c r="L11" s="46">
        <f ca="1">IFERROR(VLOOKUP($A11,ClassGrupFases!$C$6:$Q$18,11,FALSE),"")</f>
        <v>-9</v>
      </c>
      <c r="M11" s="38">
        <f ca="1">IFERROR(VLOOKUP($A11,ClassGrupFases!$C$6:$Q$18,1,FALSE),"")</f>
        <v>8</v>
      </c>
    </row>
    <row r="12" spans="1:13" x14ac:dyDescent="0.3">
      <c r="A12" s="34">
        <v>9</v>
      </c>
      <c r="B12" s="43">
        <f ca="1">IFERROR(VLOOKUP($A12,ClassGrupFases!$C$6:$Q$18,15,FALSE),"")</f>
        <v>9</v>
      </c>
      <c r="C12" s="44" t="str">
        <f ca="1">IFERROR(VLOOKUP($A12,ClassGrupFases!$C$6:$Q$18,2,FALSE),"")</f>
        <v>BUL</v>
      </c>
      <c r="D12" s="45">
        <f ca="1">IFERROR(VLOOKUP($A12,ClassGrupFases!$C$6:$Q$18,3,FALSE),"")</f>
        <v>0.27272727272727271</v>
      </c>
      <c r="E12" s="46">
        <f ca="1">IFERROR(VLOOKUP($A12,ClassGrupFases!$C$6:$Q$18,4,FALSE),"")</f>
        <v>9</v>
      </c>
      <c r="F12" s="46">
        <f ca="1">IFERROR(VLOOKUP($A12,ClassGrupFases!$C$6:$Q$18,5,FALSE),"")</f>
        <v>11</v>
      </c>
      <c r="G12" s="46">
        <f ca="1">IFERROR(VLOOKUP($A12,ClassGrupFases!$C$6:$Q$18,6,FALSE),"")</f>
        <v>2</v>
      </c>
      <c r="H12" s="46">
        <f ca="1">IFERROR(VLOOKUP($A12,ClassGrupFases!$C$6:$Q$18,7,FALSE),"")</f>
        <v>3</v>
      </c>
      <c r="I12" s="46">
        <f ca="1">IFERROR(VLOOKUP($A12,ClassGrupFases!$C$6:$Q$18,8,FALSE),"")</f>
        <v>6</v>
      </c>
      <c r="J12" s="46">
        <f ca="1">IFERROR(VLOOKUP($A12,ClassGrupFases!$C$6:$Q$18,9,FALSE),"")</f>
        <v>10</v>
      </c>
      <c r="K12" s="46">
        <f ca="1">IFERROR(VLOOKUP($A12,ClassGrupFases!$C$6:$Q$18,10,FALSE),"")</f>
        <v>16</v>
      </c>
      <c r="L12" s="46">
        <f ca="1">IFERROR(VLOOKUP($A12,ClassGrupFases!$C$6:$Q$18,11,FALSE),"")</f>
        <v>-6</v>
      </c>
      <c r="M12" s="38">
        <f ca="1">IFERROR(VLOOKUP($A12,ClassGrupFases!$C$6:$Q$18,1,FALSE),"")</f>
        <v>9</v>
      </c>
    </row>
    <row r="13" spans="1:13" x14ac:dyDescent="0.3">
      <c r="A13" s="34">
        <v>10</v>
      </c>
      <c r="B13" s="43">
        <f ca="1">IFERROR(VLOOKUP($A13,ClassGrupFases!$C$6:$Q$18,15,FALSE),"")</f>
        <v>10</v>
      </c>
      <c r="C13" s="44" t="str">
        <f ca="1">IFERROR(VLOOKUP($A13,ClassGrupFases!$C$6:$Q$18,2,FALSE),"")</f>
        <v>COL</v>
      </c>
      <c r="D13" s="45">
        <f ca="1">IFERROR(VLOOKUP($A13,ClassGrupFases!$C$6:$Q$18,3,FALSE),"")</f>
        <v>0.24242424242424243</v>
      </c>
      <c r="E13" s="46">
        <f ca="1">IFERROR(VLOOKUP($A13,ClassGrupFases!$C$6:$Q$18,4,FALSE),"")</f>
        <v>8</v>
      </c>
      <c r="F13" s="46">
        <f ca="1">IFERROR(VLOOKUP($A13,ClassGrupFases!$C$6:$Q$18,5,FALSE),"")</f>
        <v>11</v>
      </c>
      <c r="G13" s="46">
        <f ca="1">IFERROR(VLOOKUP($A13,ClassGrupFases!$C$6:$Q$18,6,FALSE),"")</f>
        <v>2</v>
      </c>
      <c r="H13" s="46">
        <f ca="1">IFERROR(VLOOKUP($A13,ClassGrupFases!$C$6:$Q$18,7,FALSE),"")</f>
        <v>2</v>
      </c>
      <c r="I13" s="46">
        <f ca="1">IFERROR(VLOOKUP($A13,ClassGrupFases!$C$6:$Q$18,8,FALSE),"")</f>
        <v>7</v>
      </c>
      <c r="J13" s="46">
        <f ca="1">IFERROR(VLOOKUP($A13,ClassGrupFases!$C$6:$Q$18,9,FALSE),"")</f>
        <v>19</v>
      </c>
      <c r="K13" s="46">
        <f ca="1">IFERROR(VLOOKUP($A13,ClassGrupFases!$C$6:$Q$18,10,FALSE),"")</f>
        <v>29</v>
      </c>
      <c r="L13" s="46">
        <f ca="1">IFERROR(VLOOKUP($A13,ClassGrupFases!$C$6:$Q$18,11,FALSE),"")</f>
        <v>-10</v>
      </c>
      <c r="M13" s="38">
        <f ca="1">IFERROR(VLOOKUP($A13,ClassGrupFases!$C$6:$Q$18,1,FALSE),"")</f>
        <v>10</v>
      </c>
    </row>
    <row r="14" spans="1:13" x14ac:dyDescent="0.3">
      <c r="A14" s="34">
        <v>11</v>
      </c>
      <c r="B14" s="43">
        <f ca="1">IFERROR(VLOOKUP($A14,ClassGrupFases!$C$6:$Q$18,15,FALSE),"")</f>
        <v>11</v>
      </c>
      <c r="C14" s="44" t="str">
        <f ca="1">IFERROR(VLOOKUP($A14,ClassGrupFases!$C$6:$Q$18,2,FALSE),"")</f>
        <v>FRA</v>
      </c>
      <c r="D14" s="45">
        <f ca="1">IFERROR(VLOOKUP($A14,ClassGrupFases!$C$6:$Q$18,3,FALSE),"")</f>
        <v>0.21212121212121213</v>
      </c>
      <c r="E14" s="46">
        <f ca="1">IFERROR(VLOOKUP($A14,ClassGrupFases!$C$6:$Q$18,4,FALSE),"")</f>
        <v>7</v>
      </c>
      <c r="F14" s="46">
        <f ca="1">IFERROR(VLOOKUP($A14,ClassGrupFases!$C$6:$Q$18,5,FALSE),"")</f>
        <v>11</v>
      </c>
      <c r="G14" s="46">
        <f ca="1">IFERROR(VLOOKUP($A14,ClassGrupFases!$C$6:$Q$18,6,FALSE),"")</f>
        <v>2</v>
      </c>
      <c r="H14" s="46">
        <f ca="1">IFERROR(VLOOKUP($A14,ClassGrupFases!$C$6:$Q$18,7,FALSE),"")</f>
        <v>1</v>
      </c>
      <c r="I14" s="46">
        <f ca="1">IFERROR(VLOOKUP($A14,ClassGrupFases!$C$6:$Q$18,8,FALSE),"")</f>
        <v>8</v>
      </c>
      <c r="J14" s="46">
        <f ca="1">IFERROR(VLOOKUP($A14,ClassGrupFases!$C$6:$Q$18,9,FALSE),"")</f>
        <v>14</v>
      </c>
      <c r="K14" s="46">
        <f ca="1">IFERROR(VLOOKUP($A14,ClassGrupFases!$C$6:$Q$18,10,FALSE),"")</f>
        <v>27</v>
      </c>
      <c r="L14" s="46">
        <f ca="1">IFERROR(VLOOKUP($A14,ClassGrupFases!$C$6:$Q$18,11,FALSE),"")</f>
        <v>-13</v>
      </c>
      <c r="M14" s="38">
        <f ca="1">IFERROR(VLOOKUP($A14,ClassGrupFases!$C$6:$Q$18,1,FALSE),"")</f>
        <v>11</v>
      </c>
    </row>
    <row r="15" spans="1:13" x14ac:dyDescent="0.3">
      <c r="A15" s="34">
        <v>12</v>
      </c>
      <c r="B15" s="47">
        <f ca="1">IFERROR(VLOOKUP($A15,ClassGrupFases!$C$6:$Q$18,15,FALSE),"")</f>
        <v>12</v>
      </c>
      <c r="C15" s="48" t="str">
        <f ca="1">IFERROR(VLOOKUP($A15,ClassGrupFases!$C$6:$Q$18,2,FALSE),"")</f>
        <v>GAL</v>
      </c>
      <c r="D15" s="49">
        <f ca="1">IFERROR(VLOOKUP($A15,ClassGrupFases!$C$6:$Q$18,3,FALSE),"")</f>
        <v>0.21212121212121213</v>
      </c>
      <c r="E15" s="50">
        <f ca="1">IFERROR(VLOOKUP($A15,ClassGrupFases!$C$6:$Q$18,4,FALSE),"")</f>
        <v>7</v>
      </c>
      <c r="F15" s="50">
        <f ca="1">IFERROR(VLOOKUP($A15,ClassGrupFases!$C$6:$Q$18,5,FALSE),"")</f>
        <v>11</v>
      </c>
      <c r="G15" s="50">
        <f ca="1">IFERROR(VLOOKUP($A15,ClassGrupFases!$C$6:$Q$18,6,FALSE),"")</f>
        <v>1</v>
      </c>
      <c r="H15" s="50">
        <f ca="1">IFERROR(VLOOKUP($A15,ClassGrupFases!$C$6:$Q$18,7,FALSE),"")</f>
        <v>4</v>
      </c>
      <c r="I15" s="50">
        <f ca="1">IFERROR(VLOOKUP($A15,ClassGrupFases!$C$6:$Q$18,8,FALSE),"")</f>
        <v>6</v>
      </c>
      <c r="J15" s="50">
        <f ca="1">IFERROR(VLOOKUP($A15,ClassGrupFases!$C$6:$Q$18,9,FALSE),"")</f>
        <v>12</v>
      </c>
      <c r="K15" s="50">
        <f ca="1">IFERROR(VLOOKUP($A15,ClassGrupFases!$C$6:$Q$18,10,FALSE),"")</f>
        <v>20</v>
      </c>
      <c r="L15" s="50">
        <f ca="1">IFERROR(VLOOKUP($A15,ClassGrupFases!$C$6:$Q$18,11,FALSE),"")</f>
        <v>-8</v>
      </c>
      <c r="M15" s="38">
        <f ca="1">IFERROR(VLOOKUP($A15,ClassGrupFases!$C$6:$Q$18,1,FALSE),"")</f>
        <v>12</v>
      </c>
    </row>
  </sheetData>
  <sheetProtection algorithmName="SHA-512" hashValue="N8yAjKAYjImNKC1rbjcKeWqA0m8WxVONBRII+FX8tFC97vIimm7VzE4w/qlGVHc0OjDOLoxtDy0/ChFqGr7JLg==" saltValue="z2kjsqUWRCl7Y22TIAgKz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2025-02-16T11:48:44Z</dcterms:created>
  <dcterms:modified xsi:type="dcterms:W3CDTF">2025-02-19T17:03:38Z</dcterms:modified>
</cp:coreProperties>
</file>